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70" windowHeight="12330"/>
  </bookViews>
  <sheets>
    <sheet name="прогноз 2027-2029" sheetId="6" r:id="rId1"/>
  </sheets>
  <definedNames>
    <definedName name="_xlnm.Print_Area" localSheetId="0">'прогноз 2027-2029'!$A$1:$K$75</definedName>
  </definedNames>
  <calcPr calcId="145621"/>
</workbook>
</file>

<file path=xl/calcChain.xml><?xml version="1.0" encoding="utf-8"?>
<calcChain xmlns="http://schemas.openxmlformats.org/spreadsheetml/2006/main">
  <c r="J19" i="6" l="1"/>
  <c r="J69" i="6" l="1"/>
  <c r="H69" i="6"/>
  <c r="F69" i="6"/>
  <c r="D69" i="6"/>
  <c r="C69" i="6"/>
  <c r="C64" i="6" l="1"/>
  <c r="F40" i="6" l="1"/>
  <c r="H30" i="6"/>
  <c r="J27" i="6"/>
  <c r="H27" i="6"/>
  <c r="C19" i="6"/>
  <c r="D14" i="6"/>
  <c r="J14" i="6"/>
  <c r="C14" i="6"/>
  <c r="F14" i="6" s="1"/>
  <c r="H65" i="6" l="1"/>
  <c r="H64" i="6"/>
  <c r="H46" i="6"/>
  <c r="H28" i="6"/>
  <c r="H20" i="6"/>
  <c r="H19" i="6"/>
  <c r="F65" i="6"/>
  <c r="F64" i="6"/>
  <c r="F46" i="6"/>
  <c r="F30" i="6"/>
  <c r="F28" i="6"/>
  <c r="F27" i="6"/>
  <c r="F20" i="6"/>
  <c r="F19" i="6"/>
  <c r="D65" i="6"/>
  <c r="D64" i="6"/>
  <c r="D46" i="6"/>
  <c r="D30" i="6"/>
  <c r="D28" i="6"/>
  <c r="D27" i="6"/>
  <c r="D20" i="6"/>
  <c r="D19" i="6"/>
  <c r="C65" i="6"/>
  <c r="C51" i="6"/>
  <c r="C46" i="6"/>
  <c r="C30" i="6"/>
  <c r="C28" i="6"/>
  <c r="C27" i="6"/>
  <c r="C20" i="6"/>
  <c r="J46" i="6" l="1"/>
  <c r="K23" i="6"/>
  <c r="I23" i="6"/>
  <c r="G23" i="6"/>
  <c r="E23" i="6"/>
  <c r="H14" i="6" l="1"/>
  <c r="K61" i="6"/>
  <c r="K68" i="6" l="1"/>
  <c r="K69" i="6" l="1"/>
  <c r="J64" i="6"/>
  <c r="J65" i="6"/>
  <c r="J30" i="6"/>
  <c r="J20" i="6"/>
  <c r="E15" i="6"/>
  <c r="E16" i="6"/>
  <c r="E17" i="6"/>
  <c r="E18" i="6"/>
  <c r="E21" i="6"/>
  <c r="E24" i="6"/>
  <c r="E25" i="6"/>
  <c r="E26" i="6"/>
  <c r="E27" i="6"/>
  <c r="E28" i="6"/>
  <c r="E32" i="6"/>
  <c r="E33" i="6"/>
  <c r="E34" i="6"/>
  <c r="E35" i="6"/>
  <c r="E36" i="6"/>
  <c r="E38" i="6"/>
  <c r="E39" i="6"/>
  <c r="E40" i="6"/>
  <c r="E41" i="6"/>
  <c r="E42" i="6"/>
  <c r="E43" i="6"/>
  <c r="E45" i="6"/>
  <c r="E47" i="6"/>
  <c r="E48" i="6"/>
  <c r="E49" i="6"/>
  <c r="E51" i="6"/>
  <c r="E52" i="6"/>
  <c r="E53" i="6"/>
  <c r="E54" i="6"/>
  <c r="E55" i="6"/>
  <c r="E57" i="6"/>
  <c r="E60" i="6"/>
  <c r="E61" i="6"/>
  <c r="E62" i="6"/>
  <c r="E63" i="6"/>
  <c r="E67" i="6"/>
  <c r="E68" i="6"/>
  <c r="E69" i="6"/>
  <c r="E70" i="6"/>
  <c r="E14" i="6"/>
  <c r="I14" i="6"/>
  <c r="I70" i="6"/>
  <c r="G70" i="6"/>
  <c r="I69" i="6"/>
  <c r="G69" i="6"/>
  <c r="I68" i="6"/>
  <c r="G68" i="6"/>
  <c r="I67" i="6"/>
  <c r="G67" i="6"/>
  <c r="G65" i="6"/>
  <c r="E64" i="6"/>
  <c r="I63" i="6"/>
  <c r="G63" i="6"/>
  <c r="I62" i="6"/>
  <c r="G62" i="6"/>
  <c r="I61" i="6"/>
  <c r="G61" i="6"/>
  <c r="I60" i="6"/>
  <c r="G60" i="6"/>
  <c r="I57" i="6"/>
  <c r="G57" i="6"/>
  <c r="I55" i="6"/>
  <c r="G55" i="6"/>
  <c r="I54" i="6"/>
  <c r="G54" i="6"/>
  <c r="I53" i="6"/>
  <c r="G53" i="6"/>
  <c r="I52" i="6"/>
  <c r="G52" i="6"/>
  <c r="I51" i="6"/>
  <c r="G51" i="6"/>
  <c r="I49" i="6"/>
  <c r="G49" i="6"/>
  <c r="I48" i="6"/>
  <c r="G48" i="6"/>
  <c r="I47" i="6"/>
  <c r="G47" i="6"/>
  <c r="I46" i="6"/>
  <c r="G46" i="6"/>
  <c r="I45" i="6"/>
  <c r="G45" i="6"/>
  <c r="I43" i="6"/>
  <c r="G43" i="6"/>
  <c r="I42" i="6"/>
  <c r="G42" i="6"/>
  <c r="I41" i="6"/>
  <c r="G41" i="6"/>
  <c r="I40" i="6"/>
  <c r="G40" i="6"/>
  <c r="I39" i="6"/>
  <c r="G39" i="6"/>
  <c r="I38" i="6"/>
  <c r="G38" i="6"/>
  <c r="I36" i="6"/>
  <c r="G36" i="6"/>
  <c r="I35" i="6"/>
  <c r="G35" i="6"/>
  <c r="I34" i="6"/>
  <c r="G34" i="6"/>
  <c r="I32" i="6"/>
  <c r="G32" i="6"/>
  <c r="I31" i="6"/>
  <c r="G31" i="6"/>
  <c r="I29" i="6"/>
  <c r="G29" i="6"/>
  <c r="I28" i="6"/>
  <c r="G28" i="6"/>
  <c r="I27" i="6"/>
  <c r="G27" i="6"/>
  <c r="I26" i="6"/>
  <c r="G26" i="6"/>
  <c r="I25" i="6"/>
  <c r="G25" i="6"/>
  <c r="I24" i="6"/>
  <c r="G24" i="6"/>
  <c r="I21" i="6"/>
  <c r="G21" i="6"/>
  <c r="I18" i="6"/>
  <c r="G18" i="6"/>
  <c r="I17" i="6"/>
  <c r="G17" i="6"/>
  <c r="I16" i="6"/>
  <c r="G16" i="6"/>
  <c r="I15" i="6"/>
  <c r="G15" i="6"/>
  <c r="E65" i="6"/>
  <c r="E46" i="6"/>
  <c r="I30" i="6" l="1"/>
  <c r="G30" i="6"/>
  <c r="G64" i="6"/>
  <c r="E58" i="6"/>
  <c r="G58" i="6"/>
  <c r="I58" i="6"/>
  <c r="I65" i="6"/>
  <c r="I64" i="6"/>
  <c r="G14" i="6"/>
  <c r="I33" i="6"/>
  <c r="G33" i="6"/>
  <c r="E19" i="6"/>
  <c r="I19" i="6"/>
  <c r="E20" i="6"/>
  <c r="G20" i="6" l="1"/>
  <c r="I20" i="6"/>
  <c r="G19" i="6"/>
  <c r="K28" i="6" l="1"/>
  <c r="K31" i="6" l="1"/>
  <c r="K51" i="6"/>
  <c r="K20" i="6"/>
  <c r="K27" i="6"/>
  <c r="K70" i="6"/>
  <c r="K67" i="6"/>
  <c r="K65" i="6"/>
  <c r="K64" i="6"/>
  <c r="K63" i="6"/>
  <c r="K62" i="6"/>
  <c r="K60" i="6"/>
  <c r="K58" i="6"/>
  <c r="K57" i="6"/>
  <c r="K55" i="6"/>
  <c r="K54" i="6"/>
  <c r="K53" i="6"/>
  <c r="K52" i="6"/>
  <c r="K49" i="6"/>
  <c r="K48" i="6"/>
  <c r="K47" i="6"/>
  <c r="K45" i="6"/>
  <c r="K43" i="6"/>
  <c r="K42" i="6"/>
  <c r="K41" i="6"/>
  <c r="K40" i="6"/>
  <c r="K39" i="6"/>
  <c r="K38" i="6"/>
  <c r="K36" i="6"/>
  <c r="K35" i="6"/>
  <c r="K34" i="6"/>
  <c r="K33" i="6"/>
  <c r="K32" i="6"/>
  <c r="K30" i="6"/>
  <c r="K29" i="6"/>
  <c r="K26" i="6"/>
  <c r="K25" i="6"/>
  <c r="K24" i="6"/>
  <c r="K21" i="6"/>
  <c r="K46" i="6" l="1"/>
  <c r="K19" i="6"/>
  <c r="K18" i="6"/>
  <c r="K17" i="6"/>
  <c r="K16" i="6"/>
  <c r="K15" i="6"/>
  <c r="K14" i="6" l="1"/>
  <c r="E29" i="6"/>
  <c r="E30" i="6"/>
  <c r="E31" i="6" l="1"/>
</calcChain>
</file>

<file path=xl/sharedStrings.xml><?xml version="1.0" encoding="utf-8"?>
<sst xmlns="http://schemas.openxmlformats.org/spreadsheetml/2006/main" count="142" uniqueCount="81">
  <si>
    <t>отчет</t>
  </si>
  <si>
    <t>оценка</t>
  </si>
  <si>
    <t>1. Население</t>
  </si>
  <si>
    <t>тыс.чел.</t>
  </si>
  <si>
    <t xml:space="preserve">млн. руб. </t>
  </si>
  <si>
    <t>млн. руб.</t>
  </si>
  <si>
    <t>%</t>
  </si>
  <si>
    <t>единиц</t>
  </si>
  <si>
    <t>Родившиеся</t>
  </si>
  <si>
    <t>Умершие</t>
  </si>
  <si>
    <t>Прибывшие на территорию</t>
  </si>
  <si>
    <t>Выбывшие за пределы территории</t>
  </si>
  <si>
    <t>3. Сельское хозяйство, в том числе:</t>
  </si>
  <si>
    <t>Добыча полезных ископаемых</t>
  </si>
  <si>
    <t>Обрабатывающие производства</t>
  </si>
  <si>
    <t>2. Промышленное производство, в том числе:</t>
  </si>
  <si>
    <t>по крупным и средним предприятиям</t>
  </si>
  <si>
    <t>4. Транспорт и связь</t>
  </si>
  <si>
    <t>5. Строительство, в том числе:</t>
  </si>
  <si>
    <t>6. Ввод в действие жилых домов</t>
  </si>
  <si>
    <t>7. Потребительский рынок</t>
  </si>
  <si>
    <t>Оборот розничной торговли, в том числе:</t>
  </si>
  <si>
    <t>Оборот общественного питания, в том числе:</t>
  </si>
  <si>
    <t>Животноводство</t>
  </si>
  <si>
    <t>Растениеводство</t>
  </si>
  <si>
    <t>Доходы предприятий курортно-туристического комплекса - всего</t>
  </si>
  <si>
    <t>Количество отдыхающих - всего</t>
  </si>
  <si>
    <t>тыс. человек</t>
  </si>
  <si>
    <t>Количество мест в организациях отдыха - всего</t>
  </si>
  <si>
    <t xml:space="preserve">единиц </t>
  </si>
  <si>
    <t>Количество организаций - всего</t>
  </si>
  <si>
    <t>8. Санаторно-курортный комплекс</t>
  </si>
  <si>
    <t>человек</t>
  </si>
  <si>
    <t>10. Инвестиции</t>
  </si>
  <si>
    <t>11. Финансовая деятельность организаций</t>
  </si>
  <si>
    <t>Прибыль прибыльных организаций, в том числе:</t>
  </si>
  <si>
    <t>Убытки, в том числе:</t>
  </si>
  <si>
    <t>Сальдированный результат, в том числе:</t>
  </si>
  <si>
    <t>9. Малое и среднее предпринимательство</t>
  </si>
  <si>
    <t>в том числе доходы коллективных средств размещения</t>
  </si>
  <si>
    <t>Обеспечение электрической энергией, газом и паром</t>
  </si>
  <si>
    <t>Водоснабжение, водоотведение, сбор и утилизация отходов</t>
  </si>
  <si>
    <t>Инвестиции в основной капитал, в том числе:</t>
  </si>
  <si>
    <t>Количество малых и средних предприятий (юридических лиц)</t>
  </si>
  <si>
    <t>Среднесписочная численность работников (без внешних совместителей) малых и средних предприятий (юридических лиц)</t>
  </si>
  <si>
    <t>Заместитель главы</t>
  </si>
  <si>
    <t>Темрюкского городского поселения</t>
  </si>
  <si>
    <t>Показатель, единица измерения</t>
  </si>
  <si>
    <t>Ед. изм.</t>
  </si>
  <si>
    <t>прогноз</t>
  </si>
  <si>
    <t>Численность зарегистрированных безработных</t>
  </si>
  <si>
    <t>Среднегодовая численность постоянного населения</t>
  </si>
  <si>
    <t>Количество объектов розничной торговли</t>
  </si>
  <si>
    <t>Количество объектов общественного питания</t>
  </si>
  <si>
    <t>Среднегодовой уровень регистрируемой безработицы</t>
  </si>
  <si>
    <t>Среднегодовая численность занятых в экономике</t>
  </si>
  <si>
    <t xml:space="preserve">12. Фонд заработной платы, уровень безработицы </t>
  </si>
  <si>
    <t>Фонд заработной платы</t>
  </si>
  <si>
    <t>Число субъектов малого и среднего предпринимательства - всего</t>
  </si>
  <si>
    <t>Численность работников субъектов малого и среднего предпринимательства</t>
  </si>
  <si>
    <t>Оборот субъектов малого и среднего предпринимательства - всего</t>
  </si>
  <si>
    <t>тыс. кв. м. общей площади</t>
  </si>
  <si>
    <t>2025 год</t>
  </si>
  <si>
    <t>А.В. Румянцева</t>
  </si>
  <si>
    <t>темп роста 2026 года к 2025 году, в %</t>
  </si>
  <si>
    <t>2026 год</t>
  </si>
  <si>
    <t>темп роста 2027 года к 2026 году, в %</t>
  </si>
  <si>
    <t xml:space="preserve">Темрюкского муниципального района </t>
  </si>
  <si>
    <t>Краснодарского края</t>
  </si>
  <si>
    <t>Темрюкского муниципального района</t>
  </si>
  <si>
    <t>2027 год</t>
  </si>
  <si>
    <t>темп роста 2028 года к 2027 году, в %</t>
  </si>
  <si>
    <t>-</t>
  </si>
  <si>
    <t>Приложение</t>
  </si>
  <si>
    <t>УТВЕРЖДЕН</t>
  </si>
  <si>
    <t>постановлением администрации</t>
  </si>
  <si>
    <t>от __________________  № _______</t>
  </si>
  <si>
    <t>2028 год</t>
  </si>
  <si>
    <t xml:space="preserve">2029 год </t>
  </si>
  <si>
    <t>темп роста 2029 года к 2028 году, в 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</si>
  <si>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Прогноз социально-экономического развития Темрюкского городского поселения Темрюкского муниципального района Краснодарского края на 2027-2029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</si>
</sst>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"/>
    <numFmt numFmtId="167" formatCode="#,##0.000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family val="2"/>
    </font>
    <font>
      <sz val="10"/>
      <name val="Arial"/>
      <family val="2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0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76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3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/>
    <xf numFmtId="165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0" fontId="6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Fill="1"/>
    <xf numFmtId="0" fontId="15" fillId="0" borderId="0" xfId="0" applyFont="1" applyFill="1"/>
    <xf numFmtId="166" fontId="13" fillId="0" borderId="0" xfId="0" applyNumberFormat="1" applyFont="1" applyFill="1"/>
    <xf numFmtId="167" fontId="13" fillId="0" borderId="0" xfId="0" applyNumberFormat="1" applyFont="1" applyFill="1"/>
    <xf numFmtId="166" fontId="16" fillId="0" borderId="1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167" fontId="16" fillId="0" borderId="1" xfId="1" applyNumberFormat="1" applyFont="1" applyFill="1" applyBorder="1" applyAlignment="1" applyProtection="1">
      <alignment horizontal="center" vertical="center" wrapText="1"/>
    </xf>
    <xf numFmtId="167" fontId="16" fillId="0" borderId="1" xfId="0" applyNumberFormat="1" applyFont="1" applyFill="1" applyBorder="1" applyAlignment="1">
      <alignment horizontal="center" vertical="center" wrapText="1"/>
    </xf>
    <xf numFmtId="167" fontId="16" fillId="0" borderId="1" xfId="0" applyNumberFormat="1" applyFont="1" applyFill="1" applyBorder="1" applyAlignment="1">
      <alignment horizontal="center" wrapText="1"/>
    </xf>
    <xf numFmtId="167" fontId="16" fillId="0" borderId="2" xfId="0" applyNumberFormat="1" applyFont="1" applyFill="1" applyBorder="1" applyAlignment="1">
      <alignment horizontal="center"/>
    </xf>
    <xf numFmtId="0" fontId="16" fillId="0" borderId="1" xfId="1" applyFont="1" applyFill="1" applyBorder="1" applyAlignment="1" applyProtection="1">
      <alignment horizontal="center" vertical="center" wrapText="1"/>
    </xf>
    <xf numFmtId="166" fontId="16" fillId="0" borderId="2" xfId="0" applyNumberFormat="1" applyFont="1" applyFill="1" applyBorder="1" applyAlignment="1">
      <alignment horizontal="center" vertical="center"/>
    </xf>
    <xf numFmtId="165" fontId="16" fillId="0" borderId="2" xfId="0" applyNumberFormat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 shrinkToFit="1"/>
    </xf>
    <xf numFmtId="0" fontId="16" fillId="0" borderId="1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 applyProtection="1">
      <alignment horizontal="center" vertical="center" wrapText="1"/>
    </xf>
    <xf numFmtId="2" fontId="13" fillId="0" borderId="0" xfId="0" applyNumberFormat="1" applyFont="1" applyAlignment="1">
      <alignment horizontal="center" vertical="center"/>
    </xf>
    <xf numFmtId="0" fontId="16" fillId="0" borderId="0" xfId="0" applyFont="1"/>
    <xf numFmtId="1" fontId="16" fillId="0" borderId="1" xfId="0" applyNumberFormat="1" applyFont="1" applyFill="1" applyBorder="1" applyAlignment="1">
      <alignment horizontal="center" vertical="center"/>
    </xf>
    <xf numFmtId="166" fontId="16" fillId="0" borderId="0" xfId="0" applyNumberFormat="1" applyFont="1" applyFill="1" applyAlignment="1">
      <alignment vertical="center"/>
    </xf>
    <xf numFmtId="166" fontId="14" fillId="0" borderId="0" xfId="0" applyNumberFormat="1" applyFont="1" applyFill="1"/>
    <xf numFmtId="166" fontId="18" fillId="0" borderId="0" xfId="0" applyNumberFormat="1" applyFont="1" applyFill="1" applyAlignment="1">
      <alignment vertical="center"/>
    </xf>
    <xf numFmtId="166" fontId="15" fillId="0" borderId="0" xfId="0" applyNumberFormat="1" applyFont="1" applyFill="1"/>
    <xf numFmtId="0" fontId="16" fillId="0" borderId="0" xfId="0" applyFont="1" applyFill="1" applyAlignment="1">
      <alignment vertical="center"/>
    </xf>
    <xf numFmtId="165" fontId="13" fillId="0" borderId="0" xfId="0" applyNumberFormat="1" applyFont="1" applyFill="1"/>
    <xf numFmtId="0" fontId="16" fillId="0" borderId="1" xfId="0" applyFont="1" applyFill="1" applyBorder="1" applyAlignment="1">
      <alignment horizontal="center" vertical="center" wrapText="1"/>
    </xf>
    <xf numFmtId="167" fontId="16" fillId="0" borderId="1" xfId="1" applyNumberFormat="1" applyFont="1" applyFill="1" applyBorder="1" applyAlignment="1" applyProtection="1">
      <alignment horizontal="left" vertical="center" wrapText="1" shrinkToFit="1"/>
    </xf>
    <xf numFmtId="0" fontId="16" fillId="0" borderId="1" xfId="1" applyFont="1" applyFill="1" applyBorder="1" applyAlignment="1" applyProtection="1">
      <alignment horizontal="left" vertical="center" wrapText="1" shrinkToFit="1"/>
    </xf>
    <xf numFmtId="0" fontId="16" fillId="0" borderId="1" xfId="1" applyFont="1" applyFill="1" applyBorder="1" applyAlignment="1">
      <alignment horizontal="left" vertical="center" wrapText="1" shrinkToFit="1"/>
    </xf>
    <xf numFmtId="0" fontId="16" fillId="0" borderId="2" xfId="1" applyFont="1" applyFill="1" applyBorder="1" applyAlignment="1" applyProtection="1">
      <alignment horizontal="left" vertical="center" wrapText="1" shrinkToFit="1"/>
    </xf>
    <xf numFmtId="0" fontId="16" fillId="0" borderId="4" xfId="0" applyFont="1" applyFill="1" applyBorder="1" applyAlignment="1">
      <alignment horizontal="left" vertical="center" wrapText="1"/>
    </xf>
    <xf numFmtId="14" fontId="13" fillId="0" borderId="0" xfId="0" applyNumberFormat="1" applyFont="1" applyFill="1"/>
    <xf numFmtId="0" fontId="13" fillId="2" borderId="0" xfId="0" applyFont="1" applyFill="1"/>
    <xf numFmtId="166" fontId="13" fillId="0" borderId="0" xfId="0" applyNumberFormat="1" applyFont="1" applyFill="1" applyAlignment="1">
      <alignment vertical="center"/>
    </xf>
    <xf numFmtId="166" fontId="15" fillId="0" borderId="0" xfId="0" applyNumberFormat="1" applyFont="1" applyFill="1" applyAlignment="1">
      <alignment vertical="center"/>
    </xf>
    <xf numFmtId="166" fontId="17" fillId="0" borderId="0" xfId="0" applyNumberFormat="1" applyFont="1" applyFill="1"/>
    <xf numFmtId="167" fontId="20" fillId="0" borderId="0" xfId="0" applyNumberFormat="1" applyFont="1" applyFill="1"/>
    <xf numFmtId="166" fontId="16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2" fillId="0" borderId="0" xfId="0" applyFont="1" applyFill="1" applyAlignment="1">
      <alignment vertical="center"/>
    </xf>
    <xf numFmtId="167" fontId="16" fillId="0" borderId="1" xfId="0" applyNumberFormat="1" applyFont="1" applyFill="1" applyBorder="1" applyAlignment="1">
      <alignment horizontal="center" vertical="center"/>
    </xf>
    <xf numFmtId="167" fontId="16" fillId="0" borderId="2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6" fontId="16" fillId="0" borderId="2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Fill="1" applyAlignment="1">
      <alignment horizontal="center" vertical="center"/>
    </xf>
    <xf numFmtId="0" fontId="16" fillId="0" borderId="0" xfId="0" applyFont="1" applyFill="1"/>
    <xf numFmtId="2" fontId="12" fillId="0" borderId="0" xfId="0" applyNumberFormat="1" applyFont="1"/>
    <xf numFmtId="2" fontId="12" fillId="0" borderId="0" xfId="0" applyNumberFormat="1" applyFont="1" applyAlignment="1">
      <alignment vertical="center"/>
    </xf>
    <xf numFmtId="2" fontId="13" fillId="0" borderId="0" xfId="0" applyNumberFormat="1" applyFont="1"/>
    <xf numFmtId="2" fontId="13" fillId="0" borderId="0" xfId="0" applyNumberFormat="1" applyFont="1" applyFill="1"/>
    <xf numFmtId="2" fontId="13" fillId="2" borderId="0" xfId="0" applyNumberFormat="1" applyFont="1" applyFill="1"/>
    <xf numFmtId="2" fontId="16" fillId="0" borderId="0" xfId="0" applyNumberFormat="1" applyFont="1"/>
    <xf numFmtId="166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Alignment="1">
      <alignment horizontal="center"/>
    </xf>
    <xf numFmtId="165" fontId="21" fillId="0" borderId="0" xfId="0" applyNumberFormat="1" applyFont="1" applyFill="1" applyAlignment="1">
      <alignment horizontal="center" vertical="center"/>
    </xf>
    <xf numFmtId="166" fontId="18" fillId="0" borderId="0" xfId="0" applyNumberFormat="1" applyFont="1" applyFill="1" applyAlignment="1">
      <alignment horizontal="left" vertical="center"/>
    </xf>
    <xf numFmtId="166" fontId="15" fillId="0" borderId="0" xfId="0" applyNumberFormat="1" applyFont="1" applyFill="1" applyAlignment="1">
      <alignment horizontal="right"/>
    </xf>
    <xf numFmtId="0" fontId="19" fillId="0" borderId="3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 wrapText="1"/>
    </xf>
  </cellXfs>
  <cellStyles count="376">
    <cellStyle name="Excel Built-in Excel Built-in Excel Built-in Excel Built-in Excel Built-in Excel Built-in TableStyleLight1" xfId="4"/>
    <cellStyle name="Excel Built-in Excel Built-in Excel Built-in Excel Built-in Excel Built-in Обычный 2" xfId="5"/>
    <cellStyle name="Excel Built-in Normal" xfId="6"/>
    <cellStyle name="TableStyleLight1" xfId="7"/>
    <cellStyle name="Обычный" xfId="0" builtinId="0"/>
    <cellStyle name="Обычный 10" xfId="8"/>
    <cellStyle name="Обычный 11" xfId="9"/>
    <cellStyle name="Обычный 11 2" xfId="10"/>
    <cellStyle name="Обычный 11 2 2" xfId="11"/>
    <cellStyle name="Обычный 11 2 3" xfId="12"/>
    <cellStyle name="Обычный 11 2 4" xfId="13"/>
    <cellStyle name="Обычный 11 3" xfId="14"/>
    <cellStyle name="Обычный 11 3 2" xfId="15"/>
    <cellStyle name="Обычный 11 3 3" xfId="16"/>
    <cellStyle name="Обычный 11 3 4" xfId="17"/>
    <cellStyle name="Обычный 11 4" xfId="18"/>
    <cellStyle name="Обычный 11 5" xfId="19"/>
    <cellStyle name="Обычный 11 6" xfId="20"/>
    <cellStyle name="Обычный 12" xfId="21"/>
    <cellStyle name="Обычный 12 2" xfId="22"/>
    <cellStyle name="Обычный 12 2 2" xfId="23"/>
    <cellStyle name="Обычный 12 2 3" xfId="24"/>
    <cellStyle name="Обычный 12 2 4" xfId="25"/>
    <cellStyle name="Обычный 12 3" xfId="26"/>
    <cellStyle name="Обычный 12 3 2" xfId="27"/>
    <cellStyle name="Обычный 12 3 3" xfId="28"/>
    <cellStyle name="Обычный 12 3 4" xfId="29"/>
    <cellStyle name="Обычный 12 4" xfId="30"/>
    <cellStyle name="Обычный 12 5" xfId="31"/>
    <cellStyle name="Обычный 12 6" xfId="32"/>
    <cellStyle name="Обычный 13" xfId="33"/>
    <cellStyle name="Обычный 13 2" xfId="34"/>
    <cellStyle name="Обычный 13 2 2" xfId="35"/>
    <cellStyle name="Обычный 13 2 3" xfId="36"/>
    <cellStyle name="Обычный 13 2 4" xfId="37"/>
    <cellStyle name="Обычный 13 3" xfId="38"/>
    <cellStyle name="Обычный 13 3 2" xfId="39"/>
    <cellStyle name="Обычный 13 3 3" xfId="40"/>
    <cellStyle name="Обычный 13 3 4" xfId="41"/>
    <cellStyle name="Обычный 13 4" xfId="42"/>
    <cellStyle name="Обычный 13 4 2" xfId="43"/>
    <cellStyle name="Обычный 13 4 3" xfId="44"/>
    <cellStyle name="Обычный 13 4 4" xfId="45"/>
    <cellStyle name="Обычный 13 5" xfId="46"/>
    <cellStyle name="Обычный 13 6" xfId="47"/>
    <cellStyle name="Обычный 13 7" xfId="48"/>
    <cellStyle name="Обычный 14" xfId="49"/>
    <cellStyle name="Обычный 14 2" xfId="50"/>
    <cellStyle name="Обычный 14 3" xfId="51"/>
    <cellStyle name="Обычный 14 4" xfId="52"/>
    <cellStyle name="Обычный 15" xfId="53"/>
    <cellStyle name="Обычный 15 2" xfId="54"/>
    <cellStyle name="Обычный 15 3" xfId="55"/>
    <cellStyle name="Обычный 15 4" xfId="56"/>
    <cellStyle name="Обычный 16" xfId="57"/>
    <cellStyle name="Обычный 17" xfId="58"/>
    <cellStyle name="Обычный 17 2" xfId="59"/>
    <cellStyle name="Обычный 2" xfId="1"/>
    <cellStyle name="Обычный 2 2" xfId="3"/>
    <cellStyle name="Обычный 2 2 2" xfId="61"/>
    <cellStyle name="Обычный 2 2 2 10" xfId="62"/>
    <cellStyle name="Обычный 2 2 2 2" xfId="63"/>
    <cellStyle name="Обычный 2 2 2 2 2" xfId="64"/>
    <cellStyle name="Обычный 2 2 2 2 2 2" xfId="65"/>
    <cellStyle name="Обычный 2 2 2 2 2 3" xfId="66"/>
    <cellStyle name="Обычный 2 2 2 2 2 4" xfId="67"/>
    <cellStyle name="Обычный 2 2 2 2 3" xfId="68"/>
    <cellStyle name="Обычный 2 2 2 2 3 2" xfId="69"/>
    <cellStyle name="Обычный 2 2 2 2 3 3" xfId="70"/>
    <cellStyle name="Обычный 2 2 2 2 3 4" xfId="71"/>
    <cellStyle name="Обычный 2 2 2 2 4" xfId="72"/>
    <cellStyle name="Обычный 2 2 2 2 5" xfId="73"/>
    <cellStyle name="Обычный 2 2 2 2 6" xfId="74"/>
    <cellStyle name="Обычный 2 2 2 3" xfId="75"/>
    <cellStyle name="Обычный 2 2 2 3 2" xfId="76"/>
    <cellStyle name="Обычный 2 2 2 3 2 2" xfId="77"/>
    <cellStyle name="Обычный 2 2 2 3 2 3" xfId="78"/>
    <cellStyle name="Обычный 2 2 2 3 2 4" xfId="79"/>
    <cellStyle name="Обычный 2 2 2 3 3" xfId="80"/>
    <cellStyle name="Обычный 2 2 2 3 3 2" xfId="81"/>
    <cellStyle name="Обычный 2 2 2 3 3 3" xfId="82"/>
    <cellStyle name="Обычный 2 2 2 3 3 4" xfId="83"/>
    <cellStyle name="Обычный 2 2 2 3 4" xfId="84"/>
    <cellStyle name="Обычный 2 2 2 3 5" xfId="85"/>
    <cellStyle name="Обычный 2 2 2 3 6" xfId="86"/>
    <cellStyle name="Обычный 2 2 2 4" xfId="87"/>
    <cellStyle name="Обычный 2 2 2 4 2" xfId="88"/>
    <cellStyle name="Обычный 2 2 2 4 2 2" xfId="89"/>
    <cellStyle name="Обычный 2 2 2 4 2 3" xfId="90"/>
    <cellStyle name="Обычный 2 2 2 4 2 4" xfId="91"/>
    <cellStyle name="Обычный 2 2 2 4 3" xfId="92"/>
    <cellStyle name="Обычный 2 2 2 4 3 2" xfId="93"/>
    <cellStyle name="Обычный 2 2 2 4 3 3" xfId="94"/>
    <cellStyle name="Обычный 2 2 2 4 3 4" xfId="95"/>
    <cellStyle name="Обычный 2 2 2 4 4" xfId="96"/>
    <cellStyle name="Обычный 2 2 2 4 5" xfId="97"/>
    <cellStyle name="Обычный 2 2 2 4 6" xfId="98"/>
    <cellStyle name="Обычный 2 2 2 5" xfId="99"/>
    <cellStyle name="Обычный 2 2 2 5 2" xfId="100"/>
    <cellStyle name="Обычный 2 2 2 5 3" xfId="101"/>
    <cellStyle name="Обычный 2 2 2 5 4" xfId="102"/>
    <cellStyle name="Обычный 2 2 2 6" xfId="103"/>
    <cellStyle name="Обычный 2 2 2 6 2" xfId="104"/>
    <cellStyle name="Обычный 2 2 2 6 3" xfId="105"/>
    <cellStyle name="Обычный 2 2 2 6 4" xfId="106"/>
    <cellStyle name="Обычный 2 2 2 7" xfId="107"/>
    <cellStyle name="Обычный 2 2 2 7 2" xfId="108"/>
    <cellStyle name="Обычный 2 2 2 7 2 2" xfId="109"/>
    <cellStyle name="Обычный 2 2 2 7 3" xfId="110"/>
    <cellStyle name="Обычный 2 2 2 7 4" xfId="111"/>
    <cellStyle name="Обычный 2 2 2 8" xfId="112"/>
    <cellStyle name="Обычный 2 2 2 9" xfId="113"/>
    <cellStyle name="Обычный 2 2 3" xfId="114"/>
    <cellStyle name="Обычный 2 2 4" xfId="334"/>
    <cellStyle name="Обычный 2 2 5" xfId="60"/>
    <cellStyle name="Обычный 2 3" xfId="115"/>
    <cellStyle name="Обычный 2 3 2" xfId="116"/>
    <cellStyle name="Обычный 2 3 2 2" xfId="117"/>
    <cellStyle name="Обычный 2 3 2 2 2" xfId="118"/>
    <cellStyle name="Обычный 2 3 2 2 3" xfId="119"/>
    <cellStyle name="Обычный 2 3 2 2 4" xfId="120"/>
    <cellStyle name="Обычный 2 3 2 3" xfId="121"/>
    <cellStyle name="Обычный 2 3 2 3 2" xfId="122"/>
    <cellStyle name="Обычный 2 3 2 3 3" xfId="123"/>
    <cellStyle name="Обычный 2 3 2 3 4" xfId="124"/>
    <cellStyle name="Обычный 2 3 2 4" xfId="125"/>
    <cellStyle name="Обычный 2 3 2 5" xfId="126"/>
    <cellStyle name="Обычный 2 3 2 6" xfId="127"/>
    <cellStyle name="Обычный 2 3 3" xfId="128"/>
    <cellStyle name="Обычный 2 3 3 2" xfId="129"/>
    <cellStyle name="Обычный 2 3 3 2 2" xfId="130"/>
    <cellStyle name="Обычный 2 3 3 2 3" xfId="131"/>
    <cellStyle name="Обычный 2 3 3 2 4" xfId="132"/>
    <cellStyle name="Обычный 2 3 3 3" xfId="133"/>
    <cellStyle name="Обычный 2 3 3 3 2" xfId="134"/>
    <cellStyle name="Обычный 2 3 3 3 3" xfId="135"/>
    <cellStyle name="Обычный 2 3 3 3 4" xfId="136"/>
    <cellStyle name="Обычный 2 3 3 4" xfId="137"/>
    <cellStyle name="Обычный 2 3 3 5" xfId="138"/>
    <cellStyle name="Обычный 2 3 3 6" xfId="139"/>
    <cellStyle name="Обычный 2 3 4" xfId="140"/>
    <cellStyle name="Обычный 2 3 4 2" xfId="141"/>
    <cellStyle name="Обычный 2 3 4 2 2" xfId="142"/>
    <cellStyle name="Обычный 2 3 4 2 3" xfId="143"/>
    <cellStyle name="Обычный 2 3 4 2 4" xfId="144"/>
    <cellStyle name="Обычный 2 3 4 3" xfId="145"/>
    <cellStyle name="Обычный 2 3 4 3 2" xfId="146"/>
    <cellStyle name="Обычный 2 3 4 3 3" xfId="147"/>
    <cellStyle name="Обычный 2 3 4 3 4" xfId="148"/>
    <cellStyle name="Обычный 2 3 4 4" xfId="149"/>
    <cellStyle name="Обычный 2 3 4 5" xfId="150"/>
    <cellStyle name="Обычный 2 3 4 6" xfId="151"/>
    <cellStyle name="Обычный 2 3 5" xfId="152"/>
    <cellStyle name="Обычный 2 3 5 2" xfId="153"/>
    <cellStyle name="Обычный 2 3 5 3" xfId="154"/>
    <cellStyle name="Обычный 2 3 5 4" xfId="155"/>
    <cellStyle name="Обычный 2 3 6" xfId="156"/>
    <cellStyle name="Обычный 2 3 6 2" xfId="157"/>
    <cellStyle name="Обычный 2 3 6 3" xfId="158"/>
    <cellStyle name="Обычный 2 3 6 4" xfId="159"/>
    <cellStyle name="Обычный 2 3 7" xfId="160"/>
    <cellStyle name="Обычный 2 3 8" xfId="161"/>
    <cellStyle name="Обычный 2 3 9" xfId="162"/>
    <cellStyle name="Обычный 2 4" xfId="163"/>
    <cellStyle name="Обычный 3" xfId="164"/>
    <cellStyle name="Обычный 3 2" xfId="165"/>
    <cellStyle name="Обычный 3 3" xfId="166"/>
    <cellStyle name="Обычный 3 3 2" xfId="167"/>
    <cellStyle name="Обычный 3 3 2 2" xfId="168"/>
    <cellStyle name="Обычный 3 3 2 3" xfId="169"/>
    <cellStyle name="Обычный 3 3 2 4" xfId="170"/>
    <cellStyle name="Обычный 3 3 3" xfId="171"/>
    <cellStyle name="Обычный 3 3 3 2" xfId="172"/>
    <cellStyle name="Обычный 3 3 3 3" xfId="173"/>
    <cellStyle name="Обычный 3 3 3 4" xfId="174"/>
    <cellStyle name="Обычный 3 3 4" xfId="175"/>
    <cellStyle name="Обычный 3 3 4 2" xfId="176"/>
    <cellStyle name="Обычный 3 3 4 3" xfId="177"/>
    <cellStyle name="Обычный 3 3 4 4" xfId="178"/>
    <cellStyle name="Обычный 3 3 5" xfId="179"/>
    <cellStyle name="Обычный 3 3 6" xfId="180"/>
    <cellStyle name="Обычный 3 3 7" xfId="181"/>
    <cellStyle name="Обычный 3 4" xfId="182"/>
    <cellStyle name="Обычный 3 4 2" xfId="183"/>
    <cellStyle name="Обычный 3 4 2 2" xfId="184"/>
    <cellStyle name="Обычный 3 4 2 3" xfId="185"/>
    <cellStyle name="Обычный 3 4 2 4" xfId="186"/>
    <cellStyle name="Обычный 3 4 3" xfId="187"/>
    <cellStyle name="Обычный 3 4 3 2" xfId="188"/>
    <cellStyle name="Обычный 3 4 3 3" xfId="189"/>
    <cellStyle name="Обычный 3 4 3 4" xfId="190"/>
    <cellStyle name="Обычный 3 4 4" xfId="191"/>
    <cellStyle name="Обычный 3 4 5" xfId="192"/>
    <cellStyle name="Обычный 3 4 6" xfId="193"/>
    <cellStyle name="Обычный 3 5" xfId="194"/>
    <cellStyle name="Обычный 3 5 2" xfId="195"/>
    <cellStyle name="Обычный 3 5 2 2" xfId="196"/>
    <cellStyle name="Обычный 3 5 2 3" xfId="197"/>
    <cellStyle name="Обычный 3 5 2 4" xfId="198"/>
    <cellStyle name="Обычный 3 5 3" xfId="199"/>
    <cellStyle name="Обычный 3 5 3 2" xfId="200"/>
    <cellStyle name="Обычный 3 5 3 3" xfId="201"/>
    <cellStyle name="Обычный 3 5 3 4" xfId="202"/>
    <cellStyle name="Обычный 3 5 4" xfId="203"/>
    <cellStyle name="Обычный 3 5 5" xfId="204"/>
    <cellStyle name="Обычный 3 5 6" xfId="205"/>
    <cellStyle name="Обычный 3 6" xfId="206"/>
    <cellStyle name="Обычный 3 6 2" xfId="207"/>
    <cellStyle name="Обычный 3 6 2 2" xfId="208"/>
    <cellStyle name="Обычный 3 6 2 3" xfId="209"/>
    <cellStyle name="Обычный 3 6 2 4" xfId="210"/>
    <cellStyle name="Обычный 3 6 3" xfId="211"/>
    <cellStyle name="Обычный 3 6 3 2" xfId="212"/>
    <cellStyle name="Обычный 3 6 3 3" xfId="213"/>
    <cellStyle name="Обычный 3 6 3 4" xfId="214"/>
    <cellStyle name="Обычный 3 6 4" xfId="215"/>
    <cellStyle name="Обычный 3 6 5" xfId="216"/>
    <cellStyle name="Обычный 3 6 6" xfId="217"/>
    <cellStyle name="Обычный 3 7" xfId="218"/>
    <cellStyle name="Обычный 4" xfId="2"/>
    <cellStyle name="Обычный 4 2" xfId="220"/>
    <cellStyle name="Обычный 4 3" xfId="335"/>
    <cellStyle name="Обычный 4 4" xfId="219"/>
    <cellStyle name="Обычный 5" xfId="221"/>
    <cellStyle name="Обычный 6" xfId="222"/>
    <cellStyle name="Обычный 7" xfId="223"/>
    <cellStyle name="Обычный 7 2" xfId="224"/>
    <cellStyle name="Обычный 7 3" xfId="225"/>
    <cellStyle name="Обычный 7 3 2" xfId="226"/>
    <cellStyle name="Обычный 7 3 3" xfId="227"/>
    <cellStyle name="Обычный 7 3 4" xfId="228"/>
    <cellStyle name="Обычный 7 4" xfId="229"/>
    <cellStyle name="Обычный 7 4 2" xfId="230"/>
    <cellStyle name="Обычный 7 4 3" xfId="231"/>
    <cellStyle name="Обычный 7 4 4" xfId="232"/>
    <cellStyle name="Обычный 7 5" xfId="233"/>
    <cellStyle name="Обычный 7 6" xfId="234"/>
    <cellStyle name="Обычный 7 7" xfId="235"/>
    <cellStyle name="Обычный 8" xfId="236"/>
    <cellStyle name="Обычный 9" xfId="237"/>
    <cellStyle name="Обычный 9 2" xfId="238"/>
    <cellStyle name="Обычный 9 2 2" xfId="239"/>
    <cellStyle name="Обычный 9 2 2 2" xfId="240"/>
    <cellStyle name="Обычный 9 2 2 3" xfId="241"/>
    <cellStyle name="Обычный 9 2 2 4" xfId="242"/>
    <cellStyle name="Обычный 9 2 3" xfId="243"/>
    <cellStyle name="Обычный 9 2 3 2" xfId="244"/>
    <cellStyle name="Обычный 9 2 3 3" xfId="245"/>
    <cellStyle name="Обычный 9 2 3 4" xfId="246"/>
    <cellStyle name="Обычный 9 2 4" xfId="247"/>
    <cellStyle name="Обычный 9 2 5" xfId="248"/>
    <cellStyle name="Обычный 9 2 6" xfId="249"/>
    <cellStyle name="Обычный 9 3" xfId="250"/>
    <cellStyle name="Обычный 9 3 2" xfId="251"/>
    <cellStyle name="Обычный 9 3 2 2" xfId="252"/>
    <cellStyle name="Обычный 9 3 2 3" xfId="253"/>
    <cellStyle name="Обычный 9 3 2 4" xfId="254"/>
    <cellStyle name="Обычный 9 3 3" xfId="255"/>
    <cellStyle name="Обычный 9 3 3 2" xfId="256"/>
    <cellStyle name="Обычный 9 3 3 3" xfId="257"/>
    <cellStyle name="Обычный 9 3 3 4" xfId="258"/>
    <cellStyle name="Обычный 9 3 4" xfId="259"/>
    <cellStyle name="Обычный 9 3 5" xfId="260"/>
    <cellStyle name="Обычный 9 3 6" xfId="261"/>
    <cellStyle name="Обычный 9 4" xfId="262"/>
    <cellStyle name="Обычный 9 4 2" xfId="263"/>
    <cellStyle name="Обычный 9 4 2 2" xfId="264"/>
    <cellStyle name="Обычный 9 4 2 3" xfId="265"/>
    <cellStyle name="Обычный 9 4 2 4" xfId="266"/>
    <cellStyle name="Обычный 9 4 3" xfId="267"/>
    <cellStyle name="Обычный 9 4 3 2" xfId="268"/>
    <cellStyle name="Обычный 9 4 3 3" xfId="269"/>
    <cellStyle name="Обычный 9 4 3 4" xfId="270"/>
    <cellStyle name="Обычный 9 4 4" xfId="271"/>
    <cellStyle name="Обычный 9 4 5" xfId="272"/>
    <cellStyle name="Обычный 9 4 6" xfId="273"/>
    <cellStyle name="Обычный 9 5" xfId="274"/>
    <cellStyle name="Обычный 9 5 2" xfId="275"/>
    <cellStyle name="Обычный 9 5 3" xfId="276"/>
    <cellStyle name="Обычный 9 5 4" xfId="277"/>
    <cellStyle name="Обычный 9 6" xfId="278"/>
    <cellStyle name="Обычный 9 6 2" xfId="279"/>
    <cellStyle name="Обычный 9 6 3" xfId="280"/>
    <cellStyle name="Обычный 9 6 4" xfId="281"/>
    <cellStyle name="Обычный 9 7" xfId="282"/>
    <cellStyle name="Обычный 9 8" xfId="283"/>
    <cellStyle name="Обычный 9 9" xfId="284"/>
    <cellStyle name="Процентный 2" xfId="285"/>
    <cellStyle name="Процентный 3" xfId="286"/>
    <cellStyle name="Финансовый 2" xfId="287"/>
    <cellStyle name="Финансовый 2 10" xfId="288"/>
    <cellStyle name="Финансовый 2 10 2" xfId="336"/>
    <cellStyle name="Финансовый 2 11" xfId="289"/>
    <cellStyle name="Финансовый 2 11 2" xfId="337"/>
    <cellStyle name="Финансовый 2 2" xfId="290"/>
    <cellStyle name="Финансовый 2 3" xfId="291"/>
    <cellStyle name="Финансовый 2 4" xfId="292"/>
    <cellStyle name="Финансовый 2 5" xfId="293"/>
    <cellStyle name="Финансовый 2 5 2" xfId="294"/>
    <cellStyle name="Финансовый 2 5 2 2" xfId="295"/>
    <cellStyle name="Финансовый 2 5 2 2 2" xfId="340"/>
    <cellStyle name="Финансовый 2 5 2 3" xfId="296"/>
    <cellStyle name="Финансовый 2 5 2 3 2" xfId="341"/>
    <cellStyle name="Финансовый 2 5 2 4" xfId="297"/>
    <cellStyle name="Финансовый 2 5 2 4 2" xfId="342"/>
    <cellStyle name="Финансовый 2 5 2 5" xfId="339"/>
    <cellStyle name="Финансовый 2 5 3" xfId="298"/>
    <cellStyle name="Финансовый 2 5 3 2" xfId="299"/>
    <cellStyle name="Финансовый 2 5 3 2 2" xfId="344"/>
    <cellStyle name="Финансовый 2 5 3 3" xfId="300"/>
    <cellStyle name="Финансовый 2 5 3 3 2" xfId="345"/>
    <cellStyle name="Финансовый 2 5 3 4" xfId="301"/>
    <cellStyle name="Финансовый 2 5 3 4 2" xfId="346"/>
    <cellStyle name="Финансовый 2 5 3 5" xfId="343"/>
    <cellStyle name="Финансовый 2 5 4" xfId="302"/>
    <cellStyle name="Финансовый 2 5 4 2" xfId="347"/>
    <cellStyle name="Финансовый 2 5 5" xfId="303"/>
    <cellStyle name="Финансовый 2 5 5 2" xfId="348"/>
    <cellStyle name="Финансовый 2 5 6" xfId="304"/>
    <cellStyle name="Финансовый 2 5 6 2" xfId="349"/>
    <cellStyle name="Финансовый 2 5 7" xfId="338"/>
    <cellStyle name="Финансовый 2 6" xfId="305"/>
    <cellStyle name="Финансовый 2 6 2" xfId="306"/>
    <cellStyle name="Финансовый 2 6 2 2" xfId="307"/>
    <cellStyle name="Финансовый 2 6 2 2 2" xfId="352"/>
    <cellStyle name="Финансовый 2 6 2 3" xfId="308"/>
    <cellStyle name="Финансовый 2 6 2 3 2" xfId="353"/>
    <cellStyle name="Финансовый 2 6 2 4" xfId="309"/>
    <cellStyle name="Финансовый 2 6 2 4 2" xfId="354"/>
    <cellStyle name="Финансовый 2 6 2 5" xfId="351"/>
    <cellStyle name="Финансовый 2 6 3" xfId="310"/>
    <cellStyle name="Финансовый 2 6 3 2" xfId="311"/>
    <cellStyle name="Финансовый 2 6 3 2 2" xfId="356"/>
    <cellStyle name="Финансовый 2 6 3 3" xfId="312"/>
    <cellStyle name="Финансовый 2 6 3 3 2" xfId="357"/>
    <cellStyle name="Финансовый 2 6 3 4" xfId="313"/>
    <cellStyle name="Финансовый 2 6 3 4 2" xfId="358"/>
    <cellStyle name="Финансовый 2 6 3 5" xfId="355"/>
    <cellStyle name="Финансовый 2 6 4" xfId="314"/>
    <cellStyle name="Финансовый 2 6 4 2" xfId="359"/>
    <cellStyle name="Финансовый 2 6 5" xfId="315"/>
    <cellStyle name="Финансовый 2 6 5 2" xfId="360"/>
    <cellStyle name="Финансовый 2 6 6" xfId="316"/>
    <cellStyle name="Финансовый 2 6 6 2" xfId="361"/>
    <cellStyle name="Финансовый 2 6 7" xfId="350"/>
    <cellStyle name="Финансовый 2 7" xfId="317"/>
    <cellStyle name="Финансовый 2 7 2" xfId="318"/>
    <cellStyle name="Финансовый 2 7 2 2" xfId="319"/>
    <cellStyle name="Финансовый 2 7 2 2 2" xfId="364"/>
    <cellStyle name="Финансовый 2 7 2 3" xfId="320"/>
    <cellStyle name="Финансовый 2 7 2 3 2" xfId="365"/>
    <cellStyle name="Финансовый 2 7 2 4" xfId="321"/>
    <cellStyle name="Финансовый 2 7 2 4 2" xfId="366"/>
    <cellStyle name="Финансовый 2 7 2 5" xfId="363"/>
    <cellStyle name="Финансовый 2 7 3" xfId="322"/>
    <cellStyle name="Финансовый 2 7 3 2" xfId="323"/>
    <cellStyle name="Финансовый 2 7 3 2 2" xfId="368"/>
    <cellStyle name="Финансовый 2 7 3 3" xfId="324"/>
    <cellStyle name="Финансовый 2 7 3 3 2" xfId="369"/>
    <cellStyle name="Финансовый 2 7 3 4" xfId="325"/>
    <cellStyle name="Финансовый 2 7 3 4 2" xfId="370"/>
    <cellStyle name="Финансовый 2 7 3 5" xfId="367"/>
    <cellStyle name="Финансовый 2 7 4" xfId="326"/>
    <cellStyle name="Финансовый 2 7 4 2" xfId="371"/>
    <cellStyle name="Финансовый 2 7 5" xfId="327"/>
    <cellStyle name="Финансовый 2 7 5 2" xfId="372"/>
    <cellStyle name="Финансовый 2 7 6" xfId="328"/>
    <cellStyle name="Финансовый 2 7 6 2" xfId="373"/>
    <cellStyle name="Финансовый 2 7 7" xfId="362"/>
    <cellStyle name="Финансовый 2 8" xfId="329"/>
    <cellStyle name="Финансовый 2 9" xfId="330"/>
    <cellStyle name="Финансовый 2 9 2" xfId="374"/>
    <cellStyle name="Финансовый 3" xfId="331"/>
    <cellStyle name="Финансовый 3 2" xfId="332"/>
    <cellStyle name="Финансовый 4" xfId="333"/>
    <cellStyle name="Финансовый 5" xfId="3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tabSelected="1" showWhiteSpace="0" view="pageBreakPreview" topLeftCell="A64" zoomScale="70" zoomScaleSheetLayoutView="70" workbookViewId="0">
      <selection activeCell="D72" sqref="D72"/>
    </sheetView>
  </sheetViews>
  <sheetFormatPr defaultColWidth="17.85546875" defaultRowHeight="18.75" x14ac:dyDescent="0.3"/>
  <cols>
    <col min="1" max="1" width="44.42578125" style="4" customWidth="1"/>
    <col min="2" max="2" width="17" style="4" customWidth="1"/>
    <col min="3" max="3" width="13.140625" style="6" customWidth="1"/>
    <col min="4" max="4" width="13.140625" style="38" customWidth="1"/>
    <col min="5" max="5" width="15.7109375" style="25" customWidth="1"/>
    <col min="6" max="6" width="13.5703125" style="6" customWidth="1"/>
    <col min="7" max="7" width="15.85546875" style="25" customWidth="1"/>
    <col min="8" max="8" width="12.85546875" style="6" customWidth="1"/>
    <col min="9" max="9" width="16.42578125" style="25" customWidth="1"/>
    <col min="10" max="10" width="11.7109375" style="6" customWidth="1"/>
    <col min="11" max="11" width="15" style="25" customWidth="1"/>
    <col min="12" max="12" width="17.85546875" style="43"/>
    <col min="13" max="13" width="17.85546875" style="52"/>
    <col min="14" max="16384" width="17.85546875" style="1"/>
  </cols>
  <sheetData>
    <row r="1" spans="1:13" ht="22.5" customHeight="1" x14ac:dyDescent="0.3">
      <c r="A1" s="28"/>
      <c r="B1" s="28"/>
      <c r="C1" s="24"/>
      <c r="D1" s="24"/>
      <c r="H1" s="26" t="s">
        <v>73</v>
      </c>
      <c r="I1" s="26"/>
      <c r="J1" s="26"/>
      <c r="K1" s="26"/>
    </row>
    <row r="2" spans="1:13" ht="22.5" customHeight="1" x14ac:dyDescent="0.3">
      <c r="A2" s="28"/>
      <c r="B2" s="28"/>
      <c r="C2" s="24"/>
      <c r="D2" s="24"/>
      <c r="H2" s="26"/>
      <c r="I2" s="26"/>
      <c r="J2" s="26"/>
      <c r="K2" s="26"/>
    </row>
    <row r="3" spans="1:13" ht="22.5" customHeight="1" x14ac:dyDescent="0.3">
      <c r="A3" s="28"/>
      <c r="B3" s="28"/>
      <c r="C3" s="24"/>
      <c r="D3" s="24"/>
      <c r="H3" s="65" t="s">
        <v>74</v>
      </c>
      <c r="I3" s="65"/>
      <c r="J3" s="65"/>
      <c r="K3" s="26"/>
    </row>
    <row r="4" spans="1:13" ht="23.25" x14ac:dyDescent="0.3">
      <c r="A4" s="28"/>
      <c r="B4" s="28"/>
      <c r="C4" s="24"/>
      <c r="D4" s="24"/>
      <c r="H4" s="26" t="s">
        <v>75</v>
      </c>
      <c r="I4" s="26"/>
      <c r="J4" s="26"/>
      <c r="K4" s="26"/>
    </row>
    <row r="5" spans="1:13" ht="21" customHeight="1" x14ac:dyDescent="0.3">
      <c r="A5" s="28"/>
      <c r="B5" s="28"/>
      <c r="C5" s="24"/>
      <c r="D5" s="24"/>
      <c r="H5" s="26" t="s">
        <v>46</v>
      </c>
      <c r="I5" s="26"/>
      <c r="J5" s="26"/>
      <c r="K5" s="26"/>
    </row>
    <row r="6" spans="1:13" ht="23.25" x14ac:dyDescent="0.3">
      <c r="A6" s="28"/>
      <c r="B6" s="28"/>
      <c r="C6" s="24"/>
      <c r="D6" s="24"/>
      <c r="H6" s="26" t="s">
        <v>67</v>
      </c>
      <c r="I6" s="26"/>
      <c r="J6" s="26"/>
      <c r="K6" s="26"/>
    </row>
    <row r="7" spans="1:13" ht="23.25" x14ac:dyDescent="0.3">
      <c r="A7" s="28"/>
      <c r="B7" s="28"/>
      <c r="C7" s="24"/>
      <c r="D7" s="24"/>
      <c r="H7" s="26" t="s">
        <v>68</v>
      </c>
      <c r="I7" s="26"/>
      <c r="J7" s="26"/>
      <c r="K7" s="26"/>
    </row>
    <row r="8" spans="1:13" ht="23.25" x14ac:dyDescent="0.3">
      <c r="A8" s="28"/>
      <c r="B8" s="28"/>
      <c r="C8" s="24"/>
      <c r="D8" s="24"/>
      <c r="H8" s="26" t="s">
        <v>76</v>
      </c>
      <c r="I8" s="26"/>
      <c r="J8" s="26"/>
      <c r="K8" s="26"/>
    </row>
    <row r="9" spans="1:13" s="2" customFormat="1" ht="57.75" customHeight="1" x14ac:dyDescent="0.25">
      <c r="A9" s="67" t="s">
        <v>80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44"/>
      <c r="M9" s="53"/>
    </row>
    <row r="10" spans="1:13" s="3" customFormat="1" ht="30.75" customHeight="1" x14ac:dyDescent="0.3">
      <c r="A10" s="68" t="s">
        <v>47</v>
      </c>
      <c r="B10" s="69" t="s">
        <v>48</v>
      </c>
      <c r="C10" s="42" t="s">
        <v>62</v>
      </c>
      <c r="D10" s="42" t="s">
        <v>65</v>
      </c>
      <c r="E10" s="70" t="s">
        <v>64</v>
      </c>
      <c r="F10" s="42" t="s">
        <v>70</v>
      </c>
      <c r="G10" s="70" t="s">
        <v>66</v>
      </c>
      <c r="H10" s="42" t="s">
        <v>77</v>
      </c>
      <c r="I10" s="70" t="s">
        <v>71</v>
      </c>
      <c r="J10" s="42" t="s">
        <v>78</v>
      </c>
      <c r="K10" s="70" t="s">
        <v>79</v>
      </c>
      <c r="L10" s="4"/>
      <c r="M10" s="54"/>
    </row>
    <row r="11" spans="1:13" s="3" customFormat="1" ht="48.75" customHeight="1" x14ac:dyDescent="0.3">
      <c r="A11" s="68"/>
      <c r="B11" s="69"/>
      <c r="C11" s="42" t="s">
        <v>0</v>
      </c>
      <c r="D11" s="8" t="s">
        <v>1</v>
      </c>
      <c r="E11" s="70"/>
      <c r="F11" s="42" t="s">
        <v>49</v>
      </c>
      <c r="G11" s="70"/>
      <c r="H11" s="8" t="s">
        <v>49</v>
      </c>
      <c r="I11" s="70"/>
      <c r="J11" s="8" t="s">
        <v>49</v>
      </c>
      <c r="K11" s="70"/>
      <c r="L11" s="4"/>
      <c r="M11" s="54"/>
    </row>
    <row r="12" spans="1:13" s="3" customFormat="1" ht="19.5" customHeight="1" x14ac:dyDescent="0.3">
      <c r="A12" s="9">
        <v>1</v>
      </c>
      <c r="B12" s="10">
        <v>2</v>
      </c>
      <c r="C12" s="10">
        <v>3</v>
      </c>
      <c r="D12" s="23">
        <v>4</v>
      </c>
      <c r="E12" s="10">
        <v>5</v>
      </c>
      <c r="F12" s="23">
        <v>6</v>
      </c>
      <c r="G12" s="10">
        <v>7</v>
      </c>
      <c r="H12" s="23">
        <v>8</v>
      </c>
      <c r="I12" s="10">
        <v>9</v>
      </c>
      <c r="J12" s="23">
        <v>10</v>
      </c>
      <c r="K12" s="10">
        <v>11</v>
      </c>
      <c r="L12" s="4"/>
      <c r="M12" s="54"/>
    </row>
    <row r="13" spans="1:13" s="7" customFormat="1" ht="24.95" customHeight="1" x14ac:dyDescent="0.3">
      <c r="A13" s="31" t="s">
        <v>2</v>
      </c>
      <c r="B13" s="11"/>
      <c r="C13" s="41">
        <v>42.140999999999998</v>
      </c>
      <c r="D13" s="12"/>
      <c r="E13" s="13"/>
      <c r="F13" s="13"/>
      <c r="G13" s="14"/>
      <c r="H13" s="14"/>
      <c r="I13" s="14"/>
      <c r="J13" s="14"/>
      <c r="K13" s="14"/>
      <c r="M13" s="55"/>
    </row>
    <row r="14" spans="1:13" s="4" customFormat="1" ht="41.25" customHeight="1" x14ac:dyDescent="0.3">
      <c r="A14" s="32" t="s">
        <v>51</v>
      </c>
      <c r="B14" s="15" t="s">
        <v>3</v>
      </c>
      <c r="C14" s="45">
        <f>C13+C15+C17-C16-C18</f>
        <v>41.977000000000004</v>
      </c>
      <c r="D14" s="46">
        <f>C14+D15+D17-D16-D18</f>
        <v>41.645000000000003</v>
      </c>
      <c r="E14" s="16">
        <f>D14/C14*100</f>
        <v>99.209090692522096</v>
      </c>
      <c r="F14" s="46">
        <f>D14+F15+F17-F16-F18</f>
        <v>41.314</v>
      </c>
      <c r="G14" s="16">
        <f t="shared" ref="G14:G36" si="0">F14/D14*100</f>
        <v>99.205186697082468</v>
      </c>
      <c r="H14" s="46">
        <f>F14+H15+H17-H16-H18</f>
        <v>40.971000000000004</v>
      </c>
      <c r="I14" s="17">
        <f>H14/F14*100</f>
        <v>99.169772958319228</v>
      </c>
      <c r="J14" s="46">
        <f>H14+J15+J17-J16-J18</f>
        <v>40.754000000000012</v>
      </c>
      <c r="K14" s="17">
        <f t="shared" ref="K14:K29" si="1">J14/H14*100</f>
        <v>99.470357081838387</v>
      </c>
      <c r="L14" s="7"/>
      <c r="M14" s="55"/>
    </row>
    <row r="15" spans="1:13" s="4" customFormat="1" ht="24.95" customHeight="1" x14ac:dyDescent="0.3">
      <c r="A15" s="32" t="s">
        <v>8</v>
      </c>
      <c r="B15" s="15" t="s">
        <v>3</v>
      </c>
      <c r="C15" s="46">
        <v>0.53</v>
      </c>
      <c r="D15" s="46">
        <v>0.52800000000000002</v>
      </c>
      <c r="E15" s="16">
        <f t="shared" ref="E15:E70" si="2">D15/C15*100</f>
        <v>99.622641509433961</v>
      </c>
      <c r="F15" s="46">
        <v>0.52500000000000002</v>
      </c>
      <c r="G15" s="16">
        <f t="shared" si="0"/>
        <v>99.431818181818173</v>
      </c>
      <c r="H15" s="46">
        <v>0.53</v>
      </c>
      <c r="I15" s="17">
        <f t="shared" ref="I15:I36" si="3">H15/F15*100</f>
        <v>100.95238095238095</v>
      </c>
      <c r="J15" s="46">
        <v>0.54500000000000004</v>
      </c>
      <c r="K15" s="17">
        <f t="shared" si="1"/>
        <v>102.8301886792453</v>
      </c>
      <c r="M15" s="55"/>
    </row>
    <row r="16" spans="1:13" s="4" customFormat="1" ht="24.95" customHeight="1" x14ac:dyDescent="0.3">
      <c r="A16" s="32" t="s">
        <v>9</v>
      </c>
      <c r="B16" s="15" t="s">
        <v>3</v>
      </c>
      <c r="C16" s="46">
        <v>0.626</v>
      </c>
      <c r="D16" s="46">
        <v>0.64500000000000002</v>
      </c>
      <c r="E16" s="16">
        <f t="shared" si="2"/>
        <v>103.03514376996804</v>
      </c>
      <c r="F16" s="46">
        <v>0.65500000000000003</v>
      </c>
      <c r="G16" s="16">
        <f t="shared" si="0"/>
        <v>101.55038759689923</v>
      </c>
      <c r="H16" s="46">
        <v>0.65300000000000002</v>
      </c>
      <c r="I16" s="17">
        <f t="shared" si="3"/>
        <v>99.694656488549612</v>
      </c>
      <c r="J16" s="46">
        <v>0.66</v>
      </c>
      <c r="K16" s="17">
        <f t="shared" si="1"/>
        <v>101.07197549770291</v>
      </c>
      <c r="M16" s="55"/>
    </row>
    <row r="17" spans="1:13" s="4" customFormat="1" ht="24.95" customHeight="1" x14ac:dyDescent="0.3">
      <c r="A17" s="32" t="s">
        <v>10</v>
      </c>
      <c r="B17" s="15" t="s">
        <v>3</v>
      </c>
      <c r="C17" s="46">
        <v>1.5669999999999999</v>
      </c>
      <c r="D17" s="46">
        <v>1.4319999999999999</v>
      </c>
      <c r="E17" s="16">
        <f t="shared" si="2"/>
        <v>91.384811742182521</v>
      </c>
      <c r="F17" s="46">
        <v>1.3640000000000001</v>
      </c>
      <c r="G17" s="16">
        <f t="shared" si="0"/>
        <v>95.251396648044704</v>
      </c>
      <c r="H17" s="46">
        <v>1.4019999999999999</v>
      </c>
      <c r="I17" s="17">
        <f t="shared" si="3"/>
        <v>102.78592375366567</v>
      </c>
      <c r="J17" s="46">
        <v>1.45</v>
      </c>
      <c r="K17" s="17">
        <f t="shared" si="1"/>
        <v>103.42368045649073</v>
      </c>
      <c r="M17" s="55"/>
    </row>
    <row r="18" spans="1:13" s="4" customFormat="1" ht="24.95" customHeight="1" x14ac:dyDescent="0.3">
      <c r="A18" s="32" t="s">
        <v>11</v>
      </c>
      <c r="B18" s="15" t="s">
        <v>3</v>
      </c>
      <c r="C18" s="46">
        <v>1.635</v>
      </c>
      <c r="D18" s="46">
        <v>1.647</v>
      </c>
      <c r="E18" s="16">
        <f t="shared" si="2"/>
        <v>100.73394495412845</v>
      </c>
      <c r="F18" s="46">
        <v>1.5649999999999999</v>
      </c>
      <c r="G18" s="16">
        <f t="shared" si="0"/>
        <v>95.021250758955674</v>
      </c>
      <c r="H18" s="46">
        <v>1.6220000000000001</v>
      </c>
      <c r="I18" s="17">
        <f t="shared" si="3"/>
        <v>103.64217252396166</v>
      </c>
      <c r="J18" s="46">
        <v>1.552</v>
      </c>
      <c r="K18" s="17">
        <f t="shared" si="1"/>
        <v>95.684340320591858</v>
      </c>
      <c r="L18" s="64"/>
      <c r="M18" s="55"/>
    </row>
    <row r="19" spans="1:13" s="4" customFormat="1" ht="42" customHeight="1" x14ac:dyDescent="0.3">
      <c r="A19" s="32" t="s">
        <v>15</v>
      </c>
      <c r="B19" s="15" t="s">
        <v>5</v>
      </c>
      <c r="C19" s="58">
        <f>C21+C23+C25+C27</f>
        <v>5076.7000000000007</v>
      </c>
      <c r="D19" s="58">
        <f>D21+D23+D25+D27</f>
        <v>5485.6</v>
      </c>
      <c r="E19" s="16">
        <f t="shared" si="2"/>
        <v>108.05444481651465</v>
      </c>
      <c r="F19" s="58">
        <f>F21+F23+F25+F27</f>
        <v>5235.8999999999996</v>
      </c>
      <c r="G19" s="8">
        <f t="shared" si="0"/>
        <v>95.448082251713558</v>
      </c>
      <c r="H19" s="58">
        <f>H21+H23+H25+H27</f>
        <v>5159.2</v>
      </c>
      <c r="I19" s="47">
        <f t="shared" si="3"/>
        <v>98.535113352050274</v>
      </c>
      <c r="J19" s="62">
        <f>J21+J23+J25+J27</f>
        <v>5472.5</v>
      </c>
      <c r="K19" s="47">
        <f t="shared" si="1"/>
        <v>106.07264692200343</v>
      </c>
      <c r="L19" s="63"/>
      <c r="M19" s="55"/>
    </row>
    <row r="20" spans="1:13" s="4" customFormat="1" ht="24" customHeight="1" x14ac:dyDescent="0.3">
      <c r="A20" s="32" t="s">
        <v>16</v>
      </c>
      <c r="B20" s="15" t="s">
        <v>5</v>
      </c>
      <c r="C20" s="58">
        <f>C22+C24+C26+C28</f>
        <v>3123.1000000000004</v>
      </c>
      <c r="D20" s="58">
        <f>D22+D24+D26+D28</f>
        <v>3195.8</v>
      </c>
      <c r="E20" s="16">
        <f t="shared" si="2"/>
        <v>102.32781531170951</v>
      </c>
      <c r="F20" s="58">
        <f>F22+F24+F26+F28</f>
        <v>2729.1</v>
      </c>
      <c r="G20" s="8">
        <f t="shared" si="0"/>
        <v>85.396457850929337</v>
      </c>
      <c r="H20" s="58">
        <f>H22+H24+H26+H28</f>
        <v>2907.7999999999997</v>
      </c>
      <c r="I20" s="8">
        <f t="shared" si="3"/>
        <v>106.54794620937305</v>
      </c>
      <c r="J20" s="61">
        <f>J22+J24+J26+J28</f>
        <v>3116.4</v>
      </c>
      <c r="K20" s="8">
        <f t="shared" si="1"/>
        <v>107.17380837746751</v>
      </c>
      <c r="L20" s="63"/>
      <c r="M20" s="55"/>
    </row>
    <row r="21" spans="1:13" s="37" customFormat="1" ht="27.75" customHeight="1" x14ac:dyDescent="0.3">
      <c r="A21" s="32" t="s">
        <v>13</v>
      </c>
      <c r="B21" s="15" t="s">
        <v>5</v>
      </c>
      <c r="C21" s="16">
        <v>103.4</v>
      </c>
      <c r="D21" s="16">
        <v>111.2</v>
      </c>
      <c r="E21" s="16">
        <f t="shared" si="2"/>
        <v>107.54352030947776</v>
      </c>
      <c r="F21" s="58">
        <v>119.5</v>
      </c>
      <c r="G21" s="8">
        <f t="shared" si="0"/>
        <v>107.46402877697841</v>
      </c>
      <c r="H21" s="58">
        <v>115.3</v>
      </c>
      <c r="I21" s="8">
        <f t="shared" si="3"/>
        <v>96.48535564853556</v>
      </c>
      <c r="J21" s="61">
        <v>115</v>
      </c>
      <c r="K21" s="8">
        <f t="shared" si="1"/>
        <v>99.739809193408504</v>
      </c>
      <c r="L21" s="63"/>
      <c r="M21" s="56"/>
    </row>
    <row r="22" spans="1:13" s="4" customFormat="1" ht="27" customHeight="1" x14ac:dyDescent="0.3">
      <c r="A22" s="32" t="s">
        <v>16</v>
      </c>
      <c r="B22" s="15" t="s">
        <v>5</v>
      </c>
      <c r="C22" s="16">
        <v>0</v>
      </c>
      <c r="D22" s="16">
        <v>0</v>
      </c>
      <c r="E22" s="16" t="s">
        <v>72</v>
      </c>
      <c r="F22" s="58">
        <v>0</v>
      </c>
      <c r="G22" s="8" t="s">
        <v>72</v>
      </c>
      <c r="H22" s="58">
        <v>0</v>
      </c>
      <c r="I22" s="8" t="s">
        <v>72</v>
      </c>
      <c r="J22" s="61">
        <v>0</v>
      </c>
      <c r="K22" s="8" t="s">
        <v>72</v>
      </c>
      <c r="L22" s="63"/>
      <c r="M22" s="55"/>
    </row>
    <row r="23" spans="1:13" s="37" customFormat="1" ht="27" customHeight="1" x14ac:dyDescent="0.3">
      <c r="A23" s="32" t="s">
        <v>14</v>
      </c>
      <c r="B23" s="15" t="s">
        <v>5</v>
      </c>
      <c r="C23" s="16">
        <v>3739.9</v>
      </c>
      <c r="D23" s="16">
        <v>4023.3</v>
      </c>
      <c r="E23" s="16">
        <f>D23/C23*100</f>
        <v>107.5777427203936</v>
      </c>
      <c r="F23" s="58">
        <v>3643.8</v>
      </c>
      <c r="G23" s="8">
        <f>F23/D23*100</f>
        <v>90.56744463500111</v>
      </c>
      <c r="H23" s="58">
        <v>3466.7</v>
      </c>
      <c r="I23" s="8">
        <f>H23/F23*100</f>
        <v>95.139689335309285</v>
      </c>
      <c r="J23" s="61">
        <v>3766.7</v>
      </c>
      <c r="K23" s="8">
        <f>J23/H23*100</f>
        <v>108.65376294458706</v>
      </c>
      <c r="L23" s="63"/>
      <c r="M23" s="56"/>
    </row>
    <row r="24" spans="1:13" s="4" customFormat="1" ht="23.25" customHeight="1" x14ac:dyDescent="0.3">
      <c r="A24" s="32" t="s">
        <v>16</v>
      </c>
      <c r="B24" s="15" t="s">
        <v>5</v>
      </c>
      <c r="C24" s="16">
        <v>2044</v>
      </c>
      <c r="D24" s="16">
        <v>2010.6</v>
      </c>
      <c r="E24" s="16">
        <f t="shared" si="2"/>
        <v>98.365949119373781</v>
      </c>
      <c r="F24" s="58">
        <v>1434.3</v>
      </c>
      <c r="G24" s="8">
        <f t="shared" si="0"/>
        <v>71.336914353924215</v>
      </c>
      <c r="H24" s="58">
        <v>1507.4</v>
      </c>
      <c r="I24" s="8">
        <f t="shared" si="3"/>
        <v>105.09656278323922</v>
      </c>
      <c r="J24" s="61">
        <v>1701.4</v>
      </c>
      <c r="K24" s="8">
        <f t="shared" si="1"/>
        <v>112.86984211224625</v>
      </c>
      <c r="L24" s="63"/>
      <c r="M24" s="55"/>
    </row>
    <row r="25" spans="1:13" s="37" customFormat="1" ht="42" customHeight="1" x14ac:dyDescent="0.3">
      <c r="A25" s="32" t="s">
        <v>40</v>
      </c>
      <c r="B25" s="15" t="s">
        <v>5</v>
      </c>
      <c r="C25" s="16">
        <v>482.8</v>
      </c>
      <c r="D25" s="16">
        <v>547.5</v>
      </c>
      <c r="E25" s="16">
        <f t="shared" si="2"/>
        <v>113.4009942004971</v>
      </c>
      <c r="F25" s="58">
        <v>609.9</v>
      </c>
      <c r="G25" s="8">
        <f t="shared" si="0"/>
        <v>111.39726027397261</v>
      </c>
      <c r="H25" s="58">
        <v>658.4</v>
      </c>
      <c r="I25" s="8">
        <f t="shared" si="3"/>
        <v>107.95212329890147</v>
      </c>
      <c r="J25" s="61">
        <v>662</v>
      </c>
      <c r="K25" s="8">
        <f t="shared" si="1"/>
        <v>100.54678007290401</v>
      </c>
      <c r="L25" s="63"/>
      <c r="M25" s="56"/>
    </row>
    <row r="26" spans="1:13" s="4" customFormat="1" ht="24" customHeight="1" x14ac:dyDescent="0.3">
      <c r="A26" s="32" t="s">
        <v>16</v>
      </c>
      <c r="B26" s="15" t="s">
        <v>5</v>
      </c>
      <c r="C26" s="16">
        <v>464.8</v>
      </c>
      <c r="D26" s="16">
        <v>528.4</v>
      </c>
      <c r="E26" s="16">
        <f t="shared" si="2"/>
        <v>113.68330464716006</v>
      </c>
      <c r="F26" s="58">
        <v>589.20000000000005</v>
      </c>
      <c r="G26" s="8">
        <f t="shared" si="0"/>
        <v>111.50643451930358</v>
      </c>
      <c r="H26" s="58">
        <v>635.79999999999995</v>
      </c>
      <c r="I26" s="8">
        <f t="shared" si="3"/>
        <v>107.9090291921249</v>
      </c>
      <c r="J26" s="61">
        <v>641</v>
      </c>
      <c r="K26" s="8">
        <f t="shared" si="1"/>
        <v>100.81786725385342</v>
      </c>
      <c r="L26" s="63"/>
      <c r="M26" s="55"/>
    </row>
    <row r="27" spans="1:13" s="37" customFormat="1" ht="44.25" customHeight="1" x14ac:dyDescent="0.3">
      <c r="A27" s="32" t="s">
        <v>41</v>
      </c>
      <c r="B27" s="15" t="s">
        <v>5</v>
      </c>
      <c r="C27" s="16">
        <f>155.5+595.1</f>
        <v>750.6</v>
      </c>
      <c r="D27" s="16">
        <f>163.9+639.7</f>
        <v>803.6</v>
      </c>
      <c r="E27" s="16">
        <f t="shared" si="2"/>
        <v>107.06101785238475</v>
      </c>
      <c r="F27" s="58">
        <f>180.9+681.8</f>
        <v>862.69999999999993</v>
      </c>
      <c r="G27" s="16">
        <f t="shared" si="0"/>
        <v>107.35440517670483</v>
      </c>
      <c r="H27" s="58">
        <f>183.8+735</f>
        <v>918.8</v>
      </c>
      <c r="I27" s="16">
        <f t="shared" si="3"/>
        <v>106.50283992117771</v>
      </c>
      <c r="J27" s="61">
        <f>183.8+745</f>
        <v>928.8</v>
      </c>
      <c r="K27" s="16">
        <f t="shared" si="1"/>
        <v>101.08837614279496</v>
      </c>
      <c r="L27" s="63"/>
      <c r="M27" s="56"/>
    </row>
    <row r="28" spans="1:13" s="4" customFormat="1" ht="27" customHeight="1" x14ac:dyDescent="0.3">
      <c r="A28" s="32" t="s">
        <v>16</v>
      </c>
      <c r="B28" s="15" t="s">
        <v>5</v>
      </c>
      <c r="C28" s="16">
        <f>155.5+458.8</f>
        <v>614.29999999999995</v>
      </c>
      <c r="D28" s="16">
        <f>163.9+492.9</f>
        <v>656.8</v>
      </c>
      <c r="E28" s="16">
        <f t="shared" si="2"/>
        <v>106.91844375712192</v>
      </c>
      <c r="F28" s="58">
        <f>172.7+532.9</f>
        <v>705.59999999999991</v>
      </c>
      <c r="G28" s="42">
        <f t="shared" si="0"/>
        <v>107.42996345919609</v>
      </c>
      <c r="H28" s="58">
        <f>183.7+580.9</f>
        <v>764.59999999999991</v>
      </c>
      <c r="I28" s="16">
        <f t="shared" si="3"/>
        <v>108.36167800453515</v>
      </c>
      <c r="J28" s="61">
        <v>774</v>
      </c>
      <c r="K28" s="16">
        <f t="shared" ref="K28" si="4">J28/H28*100</f>
        <v>101.22940099398379</v>
      </c>
      <c r="L28" s="63"/>
      <c r="M28" s="55"/>
    </row>
    <row r="29" spans="1:13" s="4" customFormat="1" ht="24.95" customHeight="1" x14ac:dyDescent="0.3">
      <c r="A29" s="32" t="s">
        <v>12</v>
      </c>
      <c r="B29" s="15" t="s">
        <v>5</v>
      </c>
      <c r="C29" s="58">
        <v>917.4</v>
      </c>
      <c r="D29" s="58">
        <v>912.2</v>
      </c>
      <c r="E29" s="16">
        <f t="shared" si="2"/>
        <v>99.433180728144762</v>
      </c>
      <c r="F29" s="58">
        <v>922.6</v>
      </c>
      <c r="G29" s="8">
        <f t="shared" si="0"/>
        <v>101.14010085507563</v>
      </c>
      <c r="H29" s="58">
        <v>923.5</v>
      </c>
      <c r="I29" s="8">
        <f t="shared" si="3"/>
        <v>100.09755040104054</v>
      </c>
      <c r="J29" s="61">
        <v>974.2</v>
      </c>
      <c r="K29" s="8">
        <f t="shared" si="1"/>
        <v>105.48998375744452</v>
      </c>
      <c r="L29" s="63"/>
      <c r="M29" s="55"/>
    </row>
    <row r="30" spans="1:13" s="4" customFormat="1" ht="24.95" customHeight="1" x14ac:dyDescent="0.3">
      <c r="A30" s="32" t="s">
        <v>23</v>
      </c>
      <c r="B30" s="15" t="s">
        <v>5</v>
      </c>
      <c r="C30" s="58">
        <f>C29-C31</f>
        <v>239.19999999999993</v>
      </c>
      <c r="D30" s="58">
        <f>D29-D31</f>
        <v>214.70000000000005</v>
      </c>
      <c r="E30" s="16">
        <f t="shared" si="2"/>
        <v>89.757525083612094</v>
      </c>
      <c r="F30" s="58">
        <f>F29-F31</f>
        <v>209.39999999999998</v>
      </c>
      <c r="G30" s="8">
        <f t="shared" si="0"/>
        <v>97.531439217512769</v>
      </c>
      <c r="H30" s="58">
        <f>H29-H31</f>
        <v>163.60000000000002</v>
      </c>
      <c r="I30" s="8">
        <f t="shared" si="3"/>
        <v>78.127984718242615</v>
      </c>
      <c r="J30" s="61">
        <f>J29-J31</f>
        <v>214.30000000000007</v>
      </c>
      <c r="K30" s="8">
        <f t="shared" ref="K30:K43" si="5">J30/H30*100</f>
        <v>130.99022004889977</v>
      </c>
      <c r="L30" s="63"/>
      <c r="M30" s="55"/>
    </row>
    <row r="31" spans="1:13" s="4" customFormat="1" ht="24.95" customHeight="1" x14ac:dyDescent="0.3">
      <c r="A31" s="32" t="s">
        <v>24</v>
      </c>
      <c r="B31" s="15" t="s">
        <v>5</v>
      </c>
      <c r="C31" s="16">
        <v>678.2</v>
      </c>
      <c r="D31" s="16">
        <v>697.5</v>
      </c>
      <c r="E31" s="16">
        <f t="shared" si="2"/>
        <v>102.84576820996756</v>
      </c>
      <c r="F31" s="16">
        <v>713.2</v>
      </c>
      <c r="G31" s="8">
        <f t="shared" si="0"/>
        <v>102.25089605734767</v>
      </c>
      <c r="H31" s="16">
        <v>759.9</v>
      </c>
      <c r="I31" s="8">
        <f t="shared" si="3"/>
        <v>106.54795288839034</v>
      </c>
      <c r="J31" s="16">
        <v>759.9</v>
      </c>
      <c r="K31" s="8">
        <f t="shared" si="5"/>
        <v>100</v>
      </c>
      <c r="L31" s="63"/>
      <c r="M31" s="55"/>
    </row>
    <row r="32" spans="1:13" s="4" customFormat="1" ht="24.95" customHeight="1" x14ac:dyDescent="0.3">
      <c r="A32" s="32" t="s">
        <v>17</v>
      </c>
      <c r="B32" s="15" t="s">
        <v>5</v>
      </c>
      <c r="C32" s="8">
        <v>39588.6</v>
      </c>
      <c r="D32" s="8">
        <v>40416.6</v>
      </c>
      <c r="E32" s="16">
        <f t="shared" si="2"/>
        <v>102.09151119261605</v>
      </c>
      <c r="F32" s="58">
        <v>41166.5</v>
      </c>
      <c r="G32" s="8">
        <f t="shared" si="0"/>
        <v>101.85542574090844</v>
      </c>
      <c r="H32" s="58">
        <v>42436.4</v>
      </c>
      <c r="I32" s="8">
        <f t="shared" si="3"/>
        <v>103.08478981696283</v>
      </c>
      <c r="J32" s="61">
        <v>42854.6</v>
      </c>
      <c r="K32" s="8">
        <f t="shared" si="5"/>
        <v>100.9854747339548</v>
      </c>
      <c r="L32" s="63"/>
      <c r="M32" s="55"/>
    </row>
    <row r="33" spans="1:13" s="4" customFormat="1" ht="25.5" customHeight="1" x14ac:dyDescent="0.3">
      <c r="A33" s="32" t="s">
        <v>16</v>
      </c>
      <c r="B33" s="15" t="s">
        <v>5</v>
      </c>
      <c r="C33" s="58">
        <v>33727.599999999999</v>
      </c>
      <c r="D33" s="58">
        <v>33142</v>
      </c>
      <c r="E33" s="16">
        <f t="shared" si="2"/>
        <v>98.263736524389529</v>
      </c>
      <c r="F33" s="58">
        <v>34350.199999999997</v>
      </c>
      <c r="G33" s="8">
        <f t="shared" si="0"/>
        <v>103.64552531530987</v>
      </c>
      <c r="H33" s="58">
        <v>35890.199999999997</v>
      </c>
      <c r="I33" s="8">
        <f t="shared" si="3"/>
        <v>104.4832344498722</v>
      </c>
      <c r="J33" s="61">
        <v>35995</v>
      </c>
      <c r="K33" s="8">
        <f t="shared" si="5"/>
        <v>100.29200171634598</v>
      </c>
      <c r="L33" s="63"/>
      <c r="M33" s="55"/>
    </row>
    <row r="34" spans="1:13" s="4" customFormat="1" ht="24.95" customHeight="1" x14ac:dyDescent="0.3">
      <c r="A34" s="32" t="s">
        <v>18</v>
      </c>
      <c r="B34" s="15" t="s">
        <v>5</v>
      </c>
      <c r="C34" s="8">
        <v>4735.8999999999996</v>
      </c>
      <c r="D34" s="8">
        <v>4437.3999999999996</v>
      </c>
      <c r="E34" s="16">
        <f t="shared" si="2"/>
        <v>93.697079752528552</v>
      </c>
      <c r="F34" s="58">
        <v>4671.3</v>
      </c>
      <c r="G34" s="8">
        <f t="shared" si="0"/>
        <v>105.27110470095103</v>
      </c>
      <c r="H34" s="58">
        <v>4740.1000000000004</v>
      </c>
      <c r="I34" s="8">
        <f t="shared" si="3"/>
        <v>101.47282341104189</v>
      </c>
      <c r="J34" s="61">
        <v>4794.2</v>
      </c>
      <c r="K34" s="8">
        <f t="shared" si="5"/>
        <v>101.14132613236006</v>
      </c>
      <c r="L34" s="63"/>
      <c r="M34" s="55"/>
    </row>
    <row r="35" spans="1:13" s="4" customFormat="1" ht="28.5" customHeight="1" x14ac:dyDescent="0.3">
      <c r="A35" s="32" t="s">
        <v>16</v>
      </c>
      <c r="B35" s="18" t="s">
        <v>5</v>
      </c>
      <c r="C35" s="58">
        <v>3821.7</v>
      </c>
      <c r="D35" s="58">
        <v>3550.3</v>
      </c>
      <c r="E35" s="16">
        <f t="shared" si="2"/>
        <v>92.898448334510832</v>
      </c>
      <c r="F35" s="58">
        <v>3748.5</v>
      </c>
      <c r="G35" s="8">
        <f t="shared" si="0"/>
        <v>105.58262682026871</v>
      </c>
      <c r="H35" s="58">
        <v>3780.3</v>
      </c>
      <c r="I35" s="8">
        <f t="shared" si="3"/>
        <v>100.84833933573429</v>
      </c>
      <c r="J35" s="61">
        <v>3795.3</v>
      </c>
      <c r="K35" s="8">
        <f t="shared" si="5"/>
        <v>100.3967939052456</v>
      </c>
      <c r="L35" s="63"/>
      <c r="M35" s="55"/>
    </row>
    <row r="36" spans="1:13" s="4" customFormat="1" ht="63" customHeight="1" x14ac:dyDescent="0.3">
      <c r="A36" s="33" t="s">
        <v>19</v>
      </c>
      <c r="B36" s="18" t="s">
        <v>61</v>
      </c>
      <c r="C36" s="16">
        <v>8</v>
      </c>
      <c r="D36" s="16">
        <v>15</v>
      </c>
      <c r="E36" s="16">
        <f t="shared" si="2"/>
        <v>187.5</v>
      </c>
      <c r="F36" s="16">
        <v>8</v>
      </c>
      <c r="G36" s="8">
        <f t="shared" si="0"/>
        <v>53.333333333333336</v>
      </c>
      <c r="H36" s="16">
        <v>8</v>
      </c>
      <c r="I36" s="8">
        <f t="shared" si="3"/>
        <v>100</v>
      </c>
      <c r="J36" s="16">
        <v>8</v>
      </c>
      <c r="K36" s="8">
        <f t="shared" si="5"/>
        <v>100</v>
      </c>
      <c r="L36" s="63"/>
      <c r="M36" s="55"/>
    </row>
    <row r="37" spans="1:13" s="4" customFormat="1" ht="24.75" customHeight="1" x14ac:dyDescent="0.3">
      <c r="A37" s="32" t="s">
        <v>20</v>
      </c>
      <c r="B37" s="15"/>
      <c r="C37" s="16"/>
      <c r="D37" s="16"/>
      <c r="E37" s="16"/>
      <c r="F37" s="16"/>
      <c r="G37" s="8"/>
      <c r="H37" s="16"/>
      <c r="I37" s="8"/>
      <c r="J37" s="16"/>
      <c r="K37" s="8"/>
      <c r="L37" s="63"/>
      <c r="M37" s="55"/>
    </row>
    <row r="38" spans="1:13" s="4" customFormat="1" ht="44.25" customHeight="1" x14ac:dyDescent="0.3">
      <c r="A38" s="33" t="s">
        <v>21</v>
      </c>
      <c r="B38" s="19" t="s">
        <v>5</v>
      </c>
      <c r="C38" s="8">
        <v>18848.2</v>
      </c>
      <c r="D38" s="8">
        <v>22478</v>
      </c>
      <c r="E38" s="16">
        <f t="shared" si="2"/>
        <v>119.25807238887533</v>
      </c>
      <c r="F38" s="8">
        <v>24035.5</v>
      </c>
      <c r="G38" s="8">
        <f t="shared" ref="G38:G39" si="6">F38/D38*100</f>
        <v>106.9289972417475</v>
      </c>
      <c r="H38" s="8">
        <v>26797.1</v>
      </c>
      <c r="I38" s="8">
        <f t="shared" ref="I38:I43" si="7">H38/F38*100</f>
        <v>111.4896715275322</v>
      </c>
      <c r="J38" s="8">
        <v>26985.3</v>
      </c>
      <c r="K38" s="8">
        <f t="shared" ref="K38:K40" si="8">J38/H38*100</f>
        <v>100.70231480272118</v>
      </c>
      <c r="L38" s="63"/>
      <c r="M38" s="55"/>
    </row>
    <row r="39" spans="1:13" s="4" customFormat="1" ht="27" customHeight="1" x14ac:dyDescent="0.3">
      <c r="A39" s="33" t="s">
        <v>16</v>
      </c>
      <c r="B39" s="19" t="s">
        <v>5</v>
      </c>
      <c r="C39" s="58">
        <v>12270.3</v>
      </c>
      <c r="D39" s="58">
        <v>14990.2</v>
      </c>
      <c r="E39" s="16">
        <f t="shared" si="2"/>
        <v>122.16653219562686</v>
      </c>
      <c r="F39" s="58">
        <v>15640.8</v>
      </c>
      <c r="G39" s="8">
        <f t="shared" si="6"/>
        <v>104.34016891035476</v>
      </c>
      <c r="H39" s="58">
        <v>17439.5</v>
      </c>
      <c r="I39" s="8">
        <f t="shared" si="7"/>
        <v>111.50005114827886</v>
      </c>
      <c r="J39" s="61">
        <v>18522.599999999999</v>
      </c>
      <c r="K39" s="8">
        <f t="shared" si="8"/>
        <v>106.21061383640584</v>
      </c>
      <c r="L39" s="63"/>
      <c r="M39" s="55"/>
    </row>
    <row r="40" spans="1:13" s="4" customFormat="1" ht="43.5" customHeight="1" x14ac:dyDescent="0.3">
      <c r="A40" s="33" t="s">
        <v>52</v>
      </c>
      <c r="B40" s="15" t="s">
        <v>29</v>
      </c>
      <c r="C40" s="48">
        <v>1083</v>
      </c>
      <c r="D40" s="48">
        <v>1086</v>
      </c>
      <c r="E40" s="16">
        <f t="shared" si="2"/>
        <v>100.2770083102493</v>
      </c>
      <c r="F40" s="48">
        <f>D40</f>
        <v>1086</v>
      </c>
      <c r="G40" s="8">
        <f>F40/D40*100</f>
        <v>100</v>
      </c>
      <c r="H40" s="48">
        <v>1088</v>
      </c>
      <c r="I40" s="8">
        <f t="shared" si="7"/>
        <v>100.18416206261512</v>
      </c>
      <c r="J40" s="48">
        <v>1088</v>
      </c>
      <c r="K40" s="8">
        <f t="shared" si="8"/>
        <v>100</v>
      </c>
      <c r="L40" s="63"/>
      <c r="M40" s="55"/>
    </row>
    <row r="41" spans="1:13" s="4" customFormat="1" ht="42" customHeight="1" x14ac:dyDescent="0.3">
      <c r="A41" s="32" t="s">
        <v>22</v>
      </c>
      <c r="B41" s="15" t="s">
        <v>4</v>
      </c>
      <c r="C41" s="16">
        <v>1001.3</v>
      </c>
      <c r="D41" s="16">
        <v>1104</v>
      </c>
      <c r="E41" s="16">
        <f t="shared" si="2"/>
        <v>110.25666633376612</v>
      </c>
      <c r="F41" s="48">
        <v>1123.4000000000001</v>
      </c>
      <c r="G41" s="8">
        <f t="shared" ref="G41:G43" si="9">F41/D41*100</f>
        <v>101.75724637681161</v>
      </c>
      <c r="H41" s="48">
        <v>1215.8</v>
      </c>
      <c r="I41" s="8">
        <f t="shared" si="7"/>
        <v>108.22503115542104</v>
      </c>
      <c r="J41" s="48">
        <v>1258.9000000000001</v>
      </c>
      <c r="K41" s="8">
        <f t="shared" si="5"/>
        <v>103.5449909524593</v>
      </c>
      <c r="L41" s="63"/>
      <c r="M41" s="55"/>
    </row>
    <row r="42" spans="1:13" s="4" customFormat="1" ht="27.75" customHeight="1" x14ac:dyDescent="0.3">
      <c r="A42" s="32" t="s">
        <v>16</v>
      </c>
      <c r="B42" s="15" t="s">
        <v>5</v>
      </c>
      <c r="C42" s="59">
        <v>82.1</v>
      </c>
      <c r="D42" s="59">
        <v>87.2</v>
      </c>
      <c r="E42" s="16">
        <f t="shared" si="2"/>
        <v>106.2119366626066</v>
      </c>
      <c r="F42" s="48">
        <v>85.3</v>
      </c>
      <c r="G42" s="8">
        <f t="shared" si="9"/>
        <v>97.821100917431181</v>
      </c>
      <c r="H42" s="48">
        <v>85.6</v>
      </c>
      <c r="I42" s="8">
        <f t="shared" si="7"/>
        <v>100.35169988276671</v>
      </c>
      <c r="J42" s="48">
        <v>86.2</v>
      </c>
      <c r="K42" s="8">
        <f t="shared" si="5"/>
        <v>100.70093457943928</v>
      </c>
      <c r="L42" s="63"/>
      <c r="M42" s="55"/>
    </row>
    <row r="43" spans="1:13" s="4" customFormat="1" ht="43.5" customHeight="1" x14ac:dyDescent="0.3">
      <c r="A43" s="33" t="s">
        <v>53</v>
      </c>
      <c r="B43" s="15" t="s">
        <v>29</v>
      </c>
      <c r="C43" s="58">
        <v>67</v>
      </c>
      <c r="D43" s="58">
        <v>68</v>
      </c>
      <c r="E43" s="16">
        <f t="shared" si="2"/>
        <v>101.49253731343283</v>
      </c>
      <c r="F43" s="48">
        <v>68</v>
      </c>
      <c r="G43" s="8">
        <f t="shared" si="9"/>
        <v>100</v>
      </c>
      <c r="H43" s="48">
        <v>68</v>
      </c>
      <c r="I43" s="8">
        <f t="shared" si="7"/>
        <v>100</v>
      </c>
      <c r="J43" s="48">
        <v>68</v>
      </c>
      <c r="K43" s="8">
        <f t="shared" si="5"/>
        <v>100</v>
      </c>
      <c r="L43" s="63"/>
      <c r="M43" s="55"/>
    </row>
    <row r="44" spans="1:13" s="4" customFormat="1" ht="24" customHeight="1" x14ac:dyDescent="0.3">
      <c r="A44" s="32" t="s">
        <v>31</v>
      </c>
      <c r="B44" s="15"/>
      <c r="C44" s="8"/>
      <c r="D44" s="8"/>
      <c r="E44" s="16"/>
      <c r="F44" s="8"/>
      <c r="G44" s="8"/>
      <c r="H44" s="8"/>
      <c r="I44" s="8"/>
      <c r="J44" s="8"/>
      <c r="K44" s="8"/>
      <c r="L44" s="63"/>
      <c r="M44" s="55"/>
    </row>
    <row r="45" spans="1:13" s="4" customFormat="1" ht="43.5" customHeight="1" x14ac:dyDescent="0.3">
      <c r="A45" s="32" t="s">
        <v>25</v>
      </c>
      <c r="B45" s="15" t="s">
        <v>5</v>
      </c>
      <c r="C45" s="16">
        <v>52.6</v>
      </c>
      <c r="D45" s="16">
        <v>57.6</v>
      </c>
      <c r="E45" s="16">
        <f t="shared" si="2"/>
        <v>109.50570342205323</v>
      </c>
      <c r="F45" s="16">
        <v>64.900000000000006</v>
      </c>
      <c r="G45" s="8">
        <f t="shared" ref="G45:G49" si="10">F45/D45*100</f>
        <v>112.67361111111111</v>
      </c>
      <c r="H45" s="16">
        <v>73.599999999999994</v>
      </c>
      <c r="I45" s="8">
        <f t="shared" ref="I45:I49" si="11">H45/F45*100</f>
        <v>113.40523882896763</v>
      </c>
      <c r="J45" s="16">
        <v>75.2</v>
      </c>
      <c r="K45" s="8">
        <f t="shared" ref="K45:K65" si="12">J45/H45*100</f>
        <v>102.17391304347827</v>
      </c>
      <c r="L45" s="63"/>
      <c r="M45" s="55"/>
    </row>
    <row r="46" spans="1:13" s="4" customFormat="1" ht="42.75" customHeight="1" x14ac:dyDescent="0.3">
      <c r="A46" s="32" t="s">
        <v>39</v>
      </c>
      <c r="B46" s="15" t="s">
        <v>5</v>
      </c>
      <c r="C46" s="8">
        <f>C45</f>
        <v>52.6</v>
      </c>
      <c r="D46" s="8">
        <f>D45</f>
        <v>57.6</v>
      </c>
      <c r="E46" s="16">
        <f t="shared" si="2"/>
        <v>109.50570342205323</v>
      </c>
      <c r="F46" s="16">
        <f>F45</f>
        <v>64.900000000000006</v>
      </c>
      <c r="G46" s="8">
        <f t="shared" si="10"/>
        <v>112.67361111111111</v>
      </c>
      <c r="H46" s="16">
        <f>H45</f>
        <v>73.599999999999994</v>
      </c>
      <c r="I46" s="8">
        <f t="shared" si="11"/>
        <v>113.40523882896763</v>
      </c>
      <c r="J46" s="16">
        <f>J45</f>
        <v>75.2</v>
      </c>
      <c r="K46" s="8">
        <f t="shared" si="12"/>
        <v>102.17391304347827</v>
      </c>
      <c r="L46" s="29"/>
      <c r="M46" s="55"/>
    </row>
    <row r="47" spans="1:13" s="4" customFormat="1" ht="24.95" customHeight="1" x14ac:dyDescent="0.3">
      <c r="A47" s="32" t="s">
        <v>26</v>
      </c>
      <c r="B47" s="15" t="s">
        <v>27</v>
      </c>
      <c r="C47" s="8">
        <v>152.6</v>
      </c>
      <c r="D47" s="8">
        <v>153.9</v>
      </c>
      <c r="E47" s="16">
        <f t="shared" si="2"/>
        <v>100.85190039318481</v>
      </c>
      <c r="F47" s="16">
        <v>154.5</v>
      </c>
      <c r="G47" s="8">
        <f t="shared" si="10"/>
        <v>100.38986354775827</v>
      </c>
      <c r="H47" s="16">
        <v>154.6</v>
      </c>
      <c r="I47" s="8">
        <f t="shared" si="11"/>
        <v>100.06472491909383</v>
      </c>
      <c r="J47" s="16">
        <v>158.6</v>
      </c>
      <c r="K47" s="8">
        <f t="shared" si="12"/>
        <v>102.58732212160413</v>
      </c>
      <c r="M47" s="55"/>
    </row>
    <row r="48" spans="1:13" s="4" customFormat="1" ht="42" customHeight="1" x14ac:dyDescent="0.3">
      <c r="A48" s="32" t="s">
        <v>28</v>
      </c>
      <c r="B48" s="15" t="s">
        <v>29</v>
      </c>
      <c r="C48" s="8">
        <v>111</v>
      </c>
      <c r="D48" s="8">
        <v>111</v>
      </c>
      <c r="E48" s="16">
        <f t="shared" si="2"/>
        <v>100</v>
      </c>
      <c r="F48" s="16">
        <v>111</v>
      </c>
      <c r="G48" s="8">
        <f t="shared" si="10"/>
        <v>100</v>
      </c>
      <c r="H48" s="16">
        <v>111</v>
      </c>
      <c r="I48" s="8">
        <f t="shared" si="11"/>
        <v>100</v>
      </c>
      <c r="J48" s="16">
        <v>111</v>
      </c>
      <c r="K48" s="8">
        <f t="shared" si="12"/>
        <v>100</v>
      </c>
      <c r="M48" s="55"/>
    </row>
    <row r="49" spans="1:13" s="4" customFormat="1" ht="27" customHeight="1" x14ac:dyDescent="0.3">
      <c r="A49" s="32" t="s">
        <v>30</v>
      </c>
      <c r="B49" s="15" t="s">
        <v>7</v>
      </c>
      <c r="C49" s="60">
        <v>7</v>
      </c>
      <c r="D49" s="60">
        <v>7</v>
      </c>
      <c r="E49" s="16">
        <f t="shared" si="2"/>
        <v>100</v>
      </c>
      <c r="F49" s="16">
        <v>7</v>
      </c>
      <c r="G49" s="8">
        <f t="shared" si="10"/>
        <v>100</v>
      </c>
      <c r="H49" s="16">
        <v>7</v>
      </c>
      <c r="I49" s="8">
        <f t="shared" si="11"/>
        <v>100</v>
      </c>
      <c r="J49" s="16">
        <v>7</v>
      </c>
      <c r="K49" s="8">
        <f t="shared" si="12"/>
        <v>100</v>
      </c>
      <c r="M49" s="55"/>
    </row>
    <row r="50" spans="1:13" s="4" customFormat="1" ht="44.25" customHeight="1" x14ac:dyDescent="0.3">
      <c r="A50" s="32" t="s">
        <v>38</v>
      </c>
      <c r="B50" s="15"/>
      <c r="C50" s="58"/>
      <c r="D50" s="58"/>
      <c r="E50" s="16"/>
      <c r="F50" s="58"/>
      <c r="G50" s="8"/>
      <c r="H50" s="58"/>
      <c r="I50" s="8"/>
      <c r="J50" s="59"/>
      <c r="K50" s="8"/>
      <c r="M50" s="55"/>
    </row>
    <row r="51" spans="1:13" s="4" customFormat="1" ht="43.5" customHeight="1" x14ac:dyDescent="0.3">
      <c r="A51" s="32" t="s">
        <v>58</v>
      </c>
      <c r="B51" s="15" t="s">
        <v>7</v>
      </c>
      <c r="C51" s="58">
        <f>2185+5</f>
        <v>2190</v>
      </c>
      <c r="D51" s="58">
        <v>2192</v>
      </c>
      <c r="E51" s="16">
        <f t="shared" si="2"/>
        <v>100.09132420091325</v>
      </c>
      <c r="F51" s="58">
        <v>2195</v>
      </c>
      <c r="G51" s="8">
        <f t="shared" ref="G51:G55" si="13">F51/D51*100</f>
        <v>100.13686131386861</v>
      </c>
      <c r="H51" s="58">
        <v>2195</v>
      </c>
      <c r="I51" s="8">
        <f t="shared" ref="I51:I55" si="14">H51/F51*100</f>
        <v>100</v>
      </c>
      <c r="J51" s="59">
        <v>2195</v>
      </c>
      <c r="K51" s="8">
        <f t="shared" si="12"/>
        <v>100</v>
      </c>
      <c r="M51" s="55"/>
    </row>
    <row r="52" spans="1:13" s="4" customFormat="1" ht="60.75" customHeight="1" x14ac:dyDescent="0.3">
      <c r="A52" s="32" t="s">
        <v>59</v>
      </c>
      <c r="B52" s="18" t="s">
        <v>32</v>
      </c>
      <c r="C52" s="8">
        <v>1797</v>
      </c>
      <c r="D52" s="8">
        <v>1801</v>
      </c>
      <c r="E52" s="8">
        <f t="shared" si="2"/>
        <v>100.22259321090708</v>
      </c>
      <c r="F52" s="58">
        <v>1803</v>
      </c>
      <c r="G52" s="8">
        <f t="shared" si="13"/>
        <v>100.11104941699057</v>
      </c>
      <c r="H52" s="58">
        <v>1803</v>
      </c>
      <c r="I52" s="8">
        <f t="shared" si="14"/>
        <v>100</v>
      </c>
      <c r="J52" s="59">
        <v>1810</v>
      </c>
      <c r="K52" s="8">
        <f t="shared" si="12"/>
        <v>100.38824181919024</v>
      </c>
      <c r="M52" s="55"/>
    </row>
    <row r="53" spans="1:13" s="4" customFormat="1" ht="45.75" customHeight="1" x14ac:dyDescent="0.3">
      <c r="A53" s="32" t="s">
        <v>60</v>
      </c>
      <c r="B53" s="15" t="s">
        <v>4</v>
      </c>
      <c r="C53" s="8">
        <v>10248.5</v>
      </c>
      <c r="D53" s="8">
        <v>10944</v>
      </c>
      <c r="E53" s="8">
        <f t="shared" si="2"/>
        <v>106.78635897936284</v>
      </c>
      <c r="F53" s="58">
        <v>11382.7</v>
      </c>
      <c r="G53" s="8">
        <f t="shared" si="13"/>
        <v>104.00858918128655</v>
      </c>
      <c r="H53" s="58">
        <v>11837.9</v>
      </c>
      <c r="I53" s="8">
        <f t="shared" si="14"/>
        <v>103.99905119172075</v>
      </c>
      <c r="J53" s="59">
        <v>11947.9</v>
      </c>
      <c r="K53" s="8">
        <f t="shared" si="12"/>
        <v>100.92921886483244</v>
      </c>
      <c r="M53" s="55"/>
    </row>
    <row r="54" spans="1:13" s="4" customFormat="1" ht="45" customHeight="1" x14ac:dyDescent="0.3">
      <c r="A54" s="32" t="s">
        <v>43</v>
      </c>
      <c r="B54" s="15" t="s">
        <v>7</v>
      </c>
      <c r="C54" s="8">
        <v>367</v>
      </c>
      <c r="D54" s="8">
        <v>370</v>
      </c>
      <c r="E54" s="8">
        <f t="shared" si="2"/>
        <v>100.81743869209809</v>
      </c>
      <c r="F54" s="58">
        <v>373</v>
      </c>
      <c r="G54" s="8">
        <f t="shared" si="13"/>
        <v>100.81081081081081</v>
      </c>
      <c r="H54" s="58">
        <v>373</v>
      </c>
      <c r="I54" s="8">
        <f t="shared" si="14"/>
        <v>100</v>
      </c>
      <c r="J54" s="59">
        <v>373</v>
      </c>
      <c r="K54" s="8">
        <f t="shared" si="12"/>
        <v>100</v>
      </c>
      <c r="M54" s="55"/>
    </row>
    <row r="55" spans="1:13" s="4" customFormat="1" ht="82.5" customHeight="1" x14ac:dyDescent="0.3">
      <c r="A55" s="32" t="s">
        <v>44</v>
      </c>
      <c r="B55" s="15" t="s">
        <v>32</v>
      </c>
      <c r="C55" s="58">
        <v>3145</v>
      </c>
      <c r="D55" s="58">
        <v>3133</v>
      </c>
      <c r="E55" s="8">
        <f t="shared" si="2"/>
        <v>99.618441971383149</v>
      </c>
      <c r="F55" s="58">
        <v>3149</v>
      </c>
      <c r="G55" s="8">
        <f t="shared" si="13"/>
        <v>100.5106926268752</v>
      </c>
      <c r="H55" s="58">
        <v>3154</v>
      </c>
      <c r="I55" s="8">
        <f t="shared" si="14"/>
        <v>100.15878056525882</v>
      </c>
      <c r="J55" s="60">
        <v>3154</v>
      </c>
      <c r="K55" s="8">
        <f t="shared" si="12"/>
        <v>100</v>
      </c>
      <c r="M55" s="55"/>
    </row>
    <row r="56" spans="1:13" s="4" customFormat="1" ht="24.95" customHeight="1" x14ac:dyDescent="0.3">
      <c r="A56" s="32" t="s">
        <v>33</v>
      </c>
      <c r="B56" s="15"/>
      <c r="C56" s="58"/>
      <c r="D56" s="58"/>
      <c r="E56" s="8"/>
      <c r="F56" s="58"/>
      <c r="G56" s="8"/>
      <c r="H56" s="58"/>
      <c r="I56" s="8"/>
      <c r="J56" s="60"/>
      <c r="K56" s="8"/>
      <c r="M56" s="55"/>
    </row>
    <row r="57" spans="1:13" s="4" customFormat="1" ht="45.75" customHeight="1" x14ac:dyDescent="0.3">
      <c r="A57" s="33" t="s">
        <v>42</v>
      </c>
      <c r="B57" s="15" t="s">
        <v>5</v>
      </c>
      <c r="C57" s="8">
        <v>8579.1</v>
      </c>
      <c r="D57" s="8">
        <v>10010.799999999999</v>
      </c>
      <c r="E57" s="8">
        <f t="shared" si="2"/>
        <v>116.68823070018999</v>
      </c>
      <c r="F57" s="8">
        <v>10078.6</v>
      </c>
      <c r="G57" s="8">
        <f t="shared" ref="G57:G58" si="15">F57/D57*100</f>
        <v>100.67726854996604</v>
      </c>
      <c r="H57" s="8">
        <v>6938</v>
      </c>
      <c r="I57" s="8">
        <f t="shared" ref="I57:I58" si="16">H57/F57*100</f>
        <v>68.838926041315261</v>
      </c>
      <c r="J57" s="8">
        <v>7150.3</v>
      </c>
      <c r="K57" s="8">
        <f t="shared" si="12"/>
        <v>103.05995964254828</v>
      </c>
      <c r="M57" s="55"/>
    </row>
    <row r="58" spans="1:13" s="4" customFormat="1" ht="25.5" customHeight="1" x14ac:dyDescent="0.3">
      <c r="A58" s="32" t="s">
        <v>16</v>
      </c>
      <c r="B58" s="15" t="s">
        <v>5</v>
      </c>
      <c r="C58" s="16">
        <v>7430.1</v>
      </c>
      <c r="D58" s="16">
        <v>8620.4</v>
      </c>
      <c r="E58" s="16">
        <f t="shared" si="2"/>
        <v>116.01997281328649</v>
      </c>
      <c r="F58" s="16">
        <v>9277.2999999999993</v>
      </c>
      <c r="G58" s="8">
        <f t="shared" si="15"/>
        <v>107.620296041947</v>
      </c>
      <c r="H58" s="16">
        <v>6308.9</v>
      </c>
      <c r="I58" s="8">
        <f t="shared" si="16"/>
        <v>68.003621743395172</v>
      </c>
      <c r="J58" s="16">
        <v>6896.3</v>
      </c>
      <c r="K58" s="8">
        <f t="shared" si="12"/>
        <v>109.31065637432833</v>
      </c>
      <c r="M58" s="55"/>
    </row>
    <row r="59" spans="1:13" s="4" customFormat="1" ht="44.25" customHeight="1" x14ac:dyDescent="0.3">
      <c r="A59" s="32" t="s">
        <v>34</v>
      </c>
      <c r="B59" s="15"/>
      <c r="C59" s="58"/>
      <c r="D59" s="58"/>
      <c r="E59" s="16"/>
      <c r="F59" s="58"/>
      <c r="G59" s="8"/>
      <c r="H59" s="58"/>
      <c r="I59" s="8"/>
      <c r="J59" s="60"/>
      <c r="K59" s="8"/>
      <c r="M59" s="55"/>
    </row>
    <row r="60" spans="1:13" s="4" customFormat="1" ht="43.5" customHeight="1" x14ac:dyDescent="0.3">
      <c r="A60" s="32" t="s">
        <v>35</v>
      </c>
      <c r="B60" s="15" t="s">
        <v>5</v>
      </c>
      <c r="C60" s="58">
        <v>2159.6999999999998</v>
      </c>
      <c r="D60" s="58">
        <v>2014.8</v>
      </c>
      <c r="E60" s="16">
        <f t="shared" si="2"/>
        <v>93.290734824281145</v>
      </c>
      <c r="F60" s="58">
        <v>2019</v>
      </c>
      <c r="G60" s="8">
        <f t="shared" ref="G60:G65" si="17">F60/D60*100</f>
        <v>100.20845741512805</v>
      </c>
      <c r="H60" s="58">
        <v>2325.5</v>
      </c>
      <c r="I60" s="8">
        <f t="shared" ref="I60:I65" si="18">H60/F60*100</f>
        <v>115.18078256562654</v>
      </c>
      <c r="J60" s="60">
        <v>2326.3000000000002</v>
      </c>
      <c r="K60" s="8">
        <f t="shared" si="12"/>
        <v>100.03440120404214</v>
      </c>
      <c r="M60" s="55"/>
    </row>
    <row r="61" spans="1:13" s="4" customFormat="1" ht="26.25" customHeight="1" x14ac:dyDescent="0.3">
      <c r="A61" s="32" t="s">
        <v>16</v>
      </c>
      <c r="B61" s="15" t="s">
        <v>5</v>
      </c>
      <c r="C61" s="16">
        <v>1751.3</v>
      </c>
      <c r="D61" s="16">
        <v>1699.3</v>
      </c>
      <c r="E61" s="16">
        <f t="shared" si="2"/>
        <v>97.030777136983957</v>
      </c>
      <c r="F61" s="58">
        <v>1754.2</v>
      </c>
      <c r="G61" s="8">
        <f t="shared" si="17"/>
        <v>103.23074207026424</v>
      </c>
      <c r="H61" s="58">
        <v>2104.1999999999998</v>
      </c>
      <c r="I61" s="8">
        <f t="shared" si="18"/>
        <v>119.95211492418194</v>
      </c>
      <c r="J61" s="60">
        <v>2105.1999999999998</v>
      </c>
      <c r="K61" s="8">
        <f>J61/H61*100</f>
        <v>100.0475239996198</v>
      </c>
      <c r="M61" s="55"/>
    </row>
    <row r="62" spans="1:13" s="4" customFormat="1" ht="24.95" customHeight="1" x14ac:dyDescent="0.3">
      <c r="A62" s="32" t="s">
        <v>36</v>
      </c>
      <c r="B62" s="15" t="s">
        <v>5</v>
      </c>
      <c r="C62" s="58">
        <v>551.4</v>
      </c>
      <c r="D62" s="58">
        <v>350.5</v>
      </c>
      <c r="E62" s="16">
        <f t="shared" si="2"/>
        <v>63.565469713456658</v>
      </c>
      <c r="F62" s="58">
        <v>270.8</v>
      </c>
      <c r="G62" s="8">
        <f t="shared" si="17"/>
        <v>77.26105563480742</v>
      </c>
      <c r="H62" s="58">
        <v>243.2</v>
      </c>
      <c r="I62" s="8">
        <f t="shared" si="18"/>
        <v>89.807976366321995</v>
      </c>
      <c r="J62" s="60">
        <v>80.099999999999994</v>
      </c>
      <c r="K62" s="8">
        <f t="shared" si="12"/>
        <v>32.93585526315789</v>
      </c>
      <c r="M62" s="55"/>
    </row>
    <row r="63" spans="1:13" s="4" customFormat="1" ht="28.5" customHeight="1" x14ac:dyDescent="0.3">
      <c r="A63" s="32" t="s">
        <v>16</v>
      </c>
      <c r="B63" s="15" t="s">
        <v>5</v>
      </c>
      <c r="C63" s="58">
        <v>510.2</v>
      </c>
      <c r="D63" s="58">
        <v>240.2</v>
      </c>
      <c r="E63" s="16">
        <f t="shared" si="2"/>
        <v>47.079576636613091</v>
      </c>
      <c r="F63" s="58">
        <v>250.3</v>
      </c>
      <c r="G63" s="8">
        <f t="shared" si="17"/>
        <v>104.20482930890924</v>
      </c>
      <c r="H63" s="58">
        <v>214.2</v>
      </c>
      <c r="I63" s="8">
        <f t="shared" si="18"/>
        <v>85.577307231322408</v>
      </c>
      <c r="J63" s="60">
        <v>78.5</v>
      </c>
      <c r="K63" s="8">
        <f t="shared" si="12"/>
        <v>36.647992530345476</v>
      </c>
      <c r="M63" s="55"/>
    </row>
    <row r="64" spans="1:13" s="4" customFormat="1" ht="42.75" customHeight="1" x14ac:dyDescent="0.3">
      <c r="A64" s="32" t="s">
        <v>37</v>
      </c>
      <c r="B64" s="15" t="s">
        <v>5</v>
      </c>
      <c r="C64" s="58">
        <f>C60-C62</f>
        <v>1608.2999999999997</v>
      </c>
      <c r="D64" s="58">
        <f>D60-D62</f>
        <v>1664.3</v>
      </c>
      <c r="E64" s="16">
        <f t="shared" si="2"/>
        <v>103.48193744948084</v>
      </c>
      <c r="F64" s="58">
        <f>F60-F62</f>
        <v>1748.2</v>
      </c>
      <c r="G64" s="8">
        <f t="shared" si="17"/>
        <v>105.04115844499189</v>
      </c>
      <c r="H64" s="58">
        <f>H60-H62</f>
        <v>2082.3000000000002</v>
      </c>
      <c r="I64" s="8">
        <f t="shared" si="18"/>
        <v>119.11108568813637</v>
      </c>
      <c r="J64" s="60">
        <f>J60-J62</f>
        <v>2246.2000000000003</v>
      </c>
      <c r="K64" s="8">
        <f t="shared" si="12"/>
        <v>107.87110406761755</v>
      </c>
      <c r="M64" s="55"/>
    </row>
    <row r="65" spans="1:13" s="4" customFormat="1" ht="28.5" customHeight="1" x14ac:dyDescent="0.3">
      <c r="A65" s="32" t="s">
        <v>16</v>
      </c>
      <c r="B65" s="15" t="s">
        <v>5</v>
      </c>
      <c r="C65" s="58">
        <f t="shared" ref="C65" si="19">C61-C63</f>
        <v>1241.0999999999999</v>
      </c>
      <c r="D65" s="58">
        <f>D61-D63</f>
        <v>1459.1</v>
      </c>
      <c r="E65" s="16">
        <f t="shared" si="2"/>
        <v>117.56506325034243</v>
      </c>
      <c r="F65" s="58">
        <f>F61-F63</f>
        <v>1503.9</v>
      </c>
      <c r="G65" s="8">
        <f t="shared" si="17"/>
        <v>103.07038585429376</v>
      </c>
      <c r="H65" s="58">
        <f>H61-H63</f>
        <v>1889.9999999999998</v>
      </c>
      <c r="I65" s="8">
        <f t="shared" si="18"/>
        <v>125.67324955116695</v>
      </c>
      <c r="J65" s="60">
        <f>J61-J63</f>
        <v>2026.6999999999998</v>
      </c>
      <c r="K65" s="8">
        <f t="shared" si="12"/>
        <v>107.23280423280424</v>
      </c>
      <c r="M65" s="55"/>
    </row>
    <row r="66" spans="1:13" s="4" customFormat="1" ht="43.5" customHeight="1" x14ac:dyDescent="0.3">
      <c r="A66" s="32" t="s">
        <v>56</v>
      </c>
      <c r="B66" s="15"/>
      <c r="C66" s="58"/>
      <c r="D66" s="58"/>
      <c r="E66" s="16"/>
      <c r="F66" s="58"/>
      <c r="G66" s="8"/>
      <c r="H66" s="58"/>
      <c r="I66" s="8"/>
      <c r="J66" s="60"/>
      <c r="K66" s="8"/>
      <c r="M66" s="55"/>
    </row>
    <row r="67" spans="1:13" s="4" customFormat="1" ht="24.95" customHeight="1" x14ac:dyDescent="0.3">
      <c r="A67" s="34" t="s">
        <v>57</v>
      </c>
      <c r="B67" s="20" t="s">
        <v>5</v>
      </c>
      <c r="C67" s="16">
        <v>10824</v>
      </c>
      <c r="D67" s="16">
        <v>11624.9</v>
      </c>
      <c r="E67" s="16">
        <f t="shared" si="2"/>
        <v>107.39929785661492</v>
      </c>
      <c r="F67" s="16">
        <v>12089.9</v>
      </c>
      <c r="G67" s="16">
        <f>F67/D67%</f>
        <v>104.00003440889814</v>
      </c>
      <c r="H67" s="16">
        <v>12766.93</v>
      </c>
      <c r="I67" s="16">
        <f>H67/F67%</f>
        <v>105.59996360598517</v>
      </c>
      <c r="J67" s="16">
        <v>13277.6</v>
      </c>
      <c r="K67" s="16">
        <f>J67/H67%</f>
        <v>103.9999436042964</v>
      </c>
      <c r="M67" s="55"/>
    </row>
    <row r="68" spans="1:13" s="4" customFormat="1" ht="42.75" customHeight="1" x14ac:dyDescent="0.3">
      <c r="A68" s="32" t="s">
        <v>55</v>
      </c>
      <c r="B68" s="19" t="s">
        <v>27</v>
      </c>
      <c r="C68" s="12">
        <v>22.161999999999999</v>
      </c>
      <c r="D68" s="12">
        <v>22.366</v>
      </c>
      <c r="E68" s="16">
        <f t="shared" si="2"/>
        <v>100.92049454020395</v>
      </c>
      <c r="F68" s="12">
        <v>22.571999999999999</v>
      </c>
      <c r="G68" s="16">
        <f>F68/D68%</f>
        <v>100.92104086559956</v>
      </c>
      <c r="H68" s="12">
        <v>22.780999999999999</v>
      </c>
      <c r="I68" s="16">
        <f>H68/F68%</f>
        <v>100.92592592592592</v>
      </c>
      <c r="J68" s="12">
        <v>22.780999999999999</v>
      </c>
      <c r="K68" s="16">
        <f>J68/H68%</f>
        <v>100</v>
      </c>
      <c r="M68" s="55"/>
    </row>
    <row r="69" spans="1:13" s="4" customFormat="1" ht="41.25" customHeight="1" x14ac:dyDescent="0.3">
      <c r="A69" s="35" t="s">
        <v>54</v>
      </c>
      <c r="B69" s="30" t="s">
        <v>6</v>
      </c>
      <c r="C69" s="49">
        <f>C70/23777*100</f>
        <v>0.18925852714808428</v>
      </c>
      <c r="D69" s="49">
        <f>D70/24882*100</f>
        <v>0.29338477614339681</v>
      </c>
      <c r="E69" s="16">
        <f t="shared" si="2"/>
        <v>155.01799605247882</v>
      </c>
      <c r="F69" s="49">
        <f>F70/24750*100</f>
        <v>0.31515151515151518</v>
      </c>
      <c r="G69" s="8">
        <f>F69/D69*100</f>
        <v>107.41917808219179</v>
      </c>
      <c r="H69" s="49">
        <f>H70/24785*100</f>
        <v>0.3227758725035304</v>
      </c>
      <c r="I69" s="8">
        <f>H69/F69*100</f>
        <v>102.41926723669714</v>
      </c>
      <c r="J69" s="49">
        <f>J70/24785*100</f>
        <v>0.3227758725035304</v>
      </c>
      <c r="K69" s="8">
        <f>J69/H69*100</f>
        <v>100</v>
      </c>
      <c r="L69" s="36"/>
      <c r="M69" s="55"/>
    </row>
    <row r="70" spans="1:13" s="4" customFormat="1" ht="42" customHeight="1" x14ac:dyDescent="0.3">
      <c r="A70" s="35" t="s">
        <v>50</v>
      </c>
      <c r="B70" s="30" t="s">
        <v>32</v>
      </c>
      <c r="C70" s="16">
        <v>45</v>
      </c>
      <c r="D70" s="16">
        <v>73</v>
      </c>
      <c r="E70" s="16">
        <f t="shared" si="2"/>
        <v>162.22222222222223</v>
      </c>
      <c r="F70" s="16">
        <v>78</v>
      </c>
      <c r="G70" s="8">
        <f>F70/D70*100</f>
        <v>106.84931506849315</v>
      </c>
      <c r="H70" s="16">
        <v>80</v>
      </c>
      <c r="I70" s="8">
        <f>H70/F70*100</f>
        <v>102.56410256410255</v>
      </c>
      <c r="J70" s="16">
        <v>80</v>
      </c>
      <c r="K70" s="8">
        <f>J70/H70*100</f>
        <v>100</v>
      </c>
      <c r="M70" s="55"/>
    </row>
    <row r="71" spans="1:13" s="21" customFormat="1" ht="35.25" customHeight="1" x14ac:dyDescent="0.3">
      <c r="A71" s="4"/>
      <c r="B71" s="4"/>
      <c r="C71" s="6"/>
      <c r="D71" s="38"/>
      <c r="E71" s="25"/>
      <c r="F71" s="6"/>
      <c r="G71" s="25"/>
      <c r="H71" s="6"/>
      <c r="I71" s="25"/>
      <c r="J71" s="6"/>
      <c r="K71" s="25"/>
      <c r="L71" s="50"/>
    </row>
    <row r="72" spans="1:13" s="21" customFormat="1" ht="27" customHeight="1" x14ac:dyDescent="0.3">
      <c r="A72" s="5" t="s">
        <v>45</v>
      </c>
      <c r="B72" s="5"/>
      <c r="C72" s="27"/>
      <c r="D72" s="39"/>
      <c r="E72" s="27"/>
      <c r="F72" s="27"/>
      <c r="G72" s="27"/>
      <c r="H72" s="27"/>
      <c r="I72" s="27"/>
      <c r="J72" s="27"/>
      <c r="K72" s="27"/>
      <c r="L72" s="50"/>
    </row>
    <row r="73" spans="1:13" s="21" customFormat="1" ht="25.5" customHeight="1" x14ac:dyDescent="0.3">
      <c r="A73" s="5" t="s">
        <v>46</v>
      </c>
      <c r="B73" s="5"/>
      <c r="C73" s="27"/>
      <c r="D73" s="39"/>
      <c r="E73" s="27"/>
      <c r="F73" s="27"/>
      <c r="G73" s="27"/>
      <c r="H73" s="27"/>
      <c r="I73" s="27"/>
      <c r="J73" s="27"/>
      <c r="K73" s="27"/>
      <c r="L73" s="50"/>
    </row>
    <row r="74" spans="1:13" s="21" customFormat="1" ht="24.75" customHeight="1" x14ac:dyDescent="0.35">
      <c r="A74" s="5" t="s">
        <v>69</v>
      </c>
      <c r="B74" s="5"/>
      <c r="C74" s="27"/>
      <c r="D74" s="39"/>
      <c r="E74" s="27"/>
      <c r="F74" s="27"/>
      <c r="G74" s="27"/>
      <c r="H74" s="27"/>
      <c r="I74" s="40"/>
      <c r="J74" s="66"/>
      <c r="K74" s="66"/>
      <c r="L74" s="50"/>
    </row>
    <row r="75" spans="1:13" s="21" customFormat="1" ht="25.5" customHeight="1" x14ac:dyDescent="0.35">
      <c r="A75" s="5" t="s">
        <v>68</v>
      </c>
      <c r="B75" s="5"/>
      <c r="C75" s="27"/>
      <c r="D75" s="39"/>
      <c r="E75" s="27"/>
      <c r="F75" s="27"/>
      <c r="G75" s="27"/>
      <c r="H75" s="27"/>
      <c r="I75" s="40"/>
      <c r="J75" s="66" t="s">
        <v>63</v>
      </c>
      <c r="K75" s="66"/>
      <c r="L75" s="50"/>
    </row>
    <row r="76" spans="1:13" s="21" customFormat="1" x14ac:dyDescent="0.3">
      <c r="A76" s="4"/>
      <c r="B76" s="4"/>
      <c r="C76" s="6"/>
      <c r="D76" s="38"/>
      <c r="E76" s="25"/>
      <c r="F76" s="6"/>
      <c r="G76" s="25"/>
      <c r="H76" s="6"/>
      <c r="I76" s="25"/>
      <c r="J76" s="6"/>
      <c r="K76" s="25"/>
      <c r="L76" s="50"/>
    </row>
    <row r="77" spans="1:13" s="21" customFormat="1" ht="24" customHeight="1" x14ac:dyDescent="0.3">
      <c r="A77" s="4"/>
      <c r="B77" s="4"/>
      <c r="C77" s="6"/>
      <c r="D77" s="38"/>
      <c r="E77" s="25"/>
      <c r="F77" s="6"/>
      <c r="G77" s="25"/>
      <c r="H77" s="6"/>
      <c r="I77" s="25"/>
      <c r="J77" s="6"/>
      <c r="K77" s="25"/>
      <c r="L77" s="50"/>
    </row>
    <row r="78" spans="1:13" s="3" customFormat="1" ht="19.5" customHeight="1" x14ac:dyDescent="0.3">
      <c r="A78" s="4"/>
      <c r="B78" s="4"/>
      <c r="C78" s="6"/>
      <c r="D78" s="38"/>
      <c r="E78" s="25"/>
      <c r="F78" s="6"/>
      <c r="G78" s="25"/>
      <c r="H78" s="6"/>
      <c r="I78" s="25"/>
      <c r="J78" s="6"/>
      <c r="K78" s="25"/>
      <c r="L78" s="4"/>
      <c r="M78" s="54"/>
    </row>
    <row r="79" spans="1:13" s="3" customFormat="1" x14ac:dyDescent="0.3">
      <c r="A79" s="4"/>
      <c r="B79" s="4"/>
      <c r="C79" s="6"/>
      <c r="D79" s="38"/>
      <c r="E79" s="25"/>
      <c r="F79" s="6"/>
      <c r="G79" s="25"/>
      <c r="H79" s="6"/>
      <c r="I79" s="25"/>
      <c r="J79" s="6"/>
      <c r="K79" s="25"/>
      <c r="L79" s="4"/>
      <c r="M79" s="54"/>
    </row>
    <row r="80" spans="1:13" s="3" customFormat="1" ht="25.5" customHeight="1" x14ac:dyDescent="0.3">
      <c r="A80" s="4"/>
      <c r="B80" s="4"/>
      <c r="C80" s="6"/>
      <c r="D80" s="38"/>
      <c r="E80" s="25"/>
      <c r="F80" s="6"/>
      <c r="G80" s="25"/>
      <c r="H80" s="6"/>
      <c r="I80" s="25"/>
      <c r="J80" s="6"/>
      <c r="K80" s="25"/>
      <c r="L80" s="4"/>
      <c r="M80" s="54"/>
    </row>
    <row r="81" spans="1:13" s="3" customFormat="1" ht="19.5" customHeight="1" x14ac:dyDescent="0.3">
      <c r="A81" s="4"/>
      <c r="B81" s="4"/>
      <c r="C81" s="6"/>
      <c r="D81" s="38"/>
      <c r="E81" s="25"/>
      <c r="F81" s="6"/>
      <c r="G81" s="25"/>
      <c r="H81" s="6"/>
      <c r="I81" s="25"/>
      <c r="J81" s="6"/>
      <c r="K81" s="25"/>
      <c r="L81" s="4"/>
      <c r="M81" s="54"/>
    </row>
    <row r="82" spans="1:13" s="3" customFormat="1" x14ac:dyDescent="0.3">
      <c r="A82" s="4"/>
      <c r="B82" s="4"/>
      <c r="C82" s="6"/>
      <c r="D82" s="38"/>
      <c r="E82" s="25"/>
      <c r="F82" s="6"/>
      <c r="G82" s="25"/>
      <c r="H82" s="6"/>
      <c r="I82" s="25"/>
      <c r="J82" s="6"/>
      <c r="K82" s="25"/>
      <c r="L82" s="4"/>
      <c r="M82" s="54"/>
    </row>
    <row r="83" spans="1:13" s="3" customFormat="1" x14ac:dyDescent="0.3">
      <c r="A83" s="4"/>
      <c r="B83" s="4"/>
      <c r="C83" s="6"/>
      <c r="D83" s="38"/>
      <c r="E83" s="25"/>
      <c r="F83" s="6"/>
      <c r="G83" s="25"/>
      <c r="H83" s="6"/>
      <c r="I83" s="25"/>
      <c r="J83" s="6"/>
      <c r="K83" s="25"/>
      <c r="L83" s="4"/>
      <c r="M83" s="54"/>
    </row>
    <row r="84" spans="1:13" s="3" customFormat="1" x14ac:dyDescent="0.3">
      <c r="A84" s="4"/>
      <c r="B84" s="4"/>
      <c r="C84" s="6"/>
      <c r="D84" s="38"/>
      <c r="E84" s="25"/>
      <c r="F84" s="6"/>
      <c r="G84" s="25"/>
      <c r="H84" s="6"/>
      <c r="I84" s="25"/>
      <c r="J84" s="6"/>
      <c r="K84" s="25"/>
      <c r="L84" s="4"/>
      <c r="M84" s="54"/>
    </row>
    <row r="85" spans="1:13" s="3" customFormat="1" x14ac:dyDescent="0.3">
      <c r="A85" s="4"/>
      <c r="B85" s="4"/>
      <c r="C85" s="6"/>
      <c r="D85" s="38"/>
      <c r="E85" s="25"/>
      <c r="F85" s="6"/>
      <c r="G85" s="25"/>
      <c r="H85" s="6"/>
      <c r="I85" s="25"/>
      <c r="J85" s="6"/>
      <c r="K85" s="25"/>
      <c r="L85" s="4"/>
      <c r="M85" s="54"/>
    </row>
    <row r="86" spans="1:13" s="3" customFormat="1" ht="35.25" customHeight="1" x14ac:dyDescent="0.3">
      <c r="A86" s="4"/>
      <c r="B86" s="4"/>
      <c r="C86" s="6"/>
      <c r="D86" s="38"/>
      <c r="E86" s="25"/>
      <c r="F86" s="6"/>
      <c r="G86" s="25"/>
      <c r="H86" s="6"/>
      <c r="I86" s="25"/>
      <c r="J86" s="6"/>
      <c r="K86" s="25"/>
      <c r="L86" s="4"/>
      <c r="M86" s="54"/>
    </row>
    <row r="87" spans="1:13" s="3" customFormat="1" ht="33.75" customHeight="1" x14ac:dyDescent="0.3">
      <c r="A87" s="4"/>
      <c r="B87" s="4"/>
      <c r="C87" s="6"/>
      <c r="D87" s="38"/>
      <c r="E87" s="25"/>
      <c r="F87" s="6"/>
      <c r="G87" s="25"/>
      <c r="H87" s="6"/>
      <c r="I87" s="25"/>
      <c r="J87" s="6"/>
      <c r="K87" s="25"/>
      <c r="L87" s="4"/>
      <c r="M87" s="54"/>
    </row>
    <row r="88" spans="1:13" s="3" customFormat="1" ht="19.5" customHeight="1" x14ac:dyDescent="0.3">
      <c r="A88" s="4"/>
      <c r="B88" s="4"/>
      <c r="C88" s="6"/>
      <c r="D88" s="38"/>
      <c r="E88" s="25"/>
      <c r="F88" s="6"/>
      <c r="G88" s="25"/>
      <c r="H88" s="6"/>
      <c r="I88" s="25"/>
      <c r="J88" s="6"/>
      <c r="K88" s="25"/>
      <c r="L88" s="4"/>
      <c r="M88" s="54"/>
    </row>
    <row r="89" spans="1:13" s="3" customFormat="1" x14ac:dyDescent="0.3">
      <c r="A89" s="4"/>
      <c r="B89" s="4"/>
      <c r="C89" s="6"/>
      <c r="D89" s="38"/>
      <c r="E89" s="25"/>
      <c r="F89" s="6"/>
      <c r="G89" s="25"/>
      <c r="H89" s="6"/>
      <c r="I89" s="25"/>
      <c r="J89" s="6"/>
      <c r="K89" s="25"/>
      <c r="L89" s="4"/>
      <c r="M89" s="54"/>
    </row>
    <row r="90" spans="1:13" s="3" customFormat="1" x14ac:dyDescent="0.3">
      <c r="A90" s="4"/>
      <c r="B90" s="4"/>
      <c r="C90" s="6"/>
      <c r="D90" s="38"/>
      <c r="E90" s="25"/>
      <c r="F90" s="6"/>
      <c r="G90" s="25"/>
      <c r="H90" s="6"/>
      <c r="I90" s="25"/>
      <c r="J90" s="6"/>
      <c r="K90" s="25"/>
      <c r="L90" s="4"/>
      <c r="M90" s="54"/>
    </row>
    <row r="91" spans="1:13" s="3" customFormat="1" x14ac:dyDescent="0.3">
      <c r="A91" s="4"/>
      <c r="B91" s="4"/>
      <c r="C91" s="6"/>
      <c r="D91" s="38"/>
      <c r="E91" s="25"/>
      <c r="F91" s="6"/>
      <c r="G91" s="25"/>
      <c r="H91" s="6"/>
      <c r="I91" s="25"/>
      <c r="J91" s="6"/>
      <c r="K91" s="25"/>
      <c r="L91" s="4"/>
      <c r="M91" s="54"/>
    </row>
    <row r="92" spans="1:13" s="22" customFormat="1" x14ac:dyDescent="0.3">
      <c r="A92" s="4"/>
      <c r="B92" s="4"/>
      <c r="C92" s="6"/>
      <c r="D92" s="38"/>
      <c r="E92" s="25"/>
      <c r="F92" s="6"/>
      <c r="G92" s="25"/>
      <c r="H92" s="6"/>
      <c r="I92" s="25"/>
      <c r="J92" s="6"/>
      <c r="K92" s="25"/>
      <c r="L92" s="51"/>
      <c r="M92" s="57"/>
    </row>
    <row r="93" spans="1:13" s="22" customFormat="1" x14ac:dyDescent="0.3">
      <c r="A93" s="4"/>
      <c r="B93" s="4"/>
      <c r="C93" s="6"/>
      <c r="D93" s="38"/>
      <c r="E93" s="25"/>
      <c r="F93" s="6"/>
      <c r="G93" s="25"/>
      <c r="H93" s="6"/>
      <c r="I93" s="25"/>
      <c r="J93" s="6"/>
      <c r="K93" s="25"/>
      <c r="L93" s="51"/>
      <c r="M93" s="57"/>
    </row>
    <row r="94" spans="1:13" s="22" customFormat="1" x14ac:dyDescent="0.3">
      <c r="A94" s="4"/>
      <c r="B94" s="4"/>
      <c r="C94" s="6"/>
      <c r="D94" s="38"/>
      <c r="E94" s="25"/>
      <c r="F94" s="6"/>
      <c r="G94" s="25"/>
      <c r="H94" s="6"/>
      <c r="I94" s="25"/>
      <c r="J94" s="6"/>
      <c r="K94" s="25"/>
      <c r="L94" s="51"/>
      <c r="M94" s="57"/>
    </row>
    <row r="95" spans="1:13" s="3" customFormat="1" x14ac:dyDescent="0.3">
      <c r="A95" s="4"/>
      <c r="B95" s="4"/>
      <c r="C95" s="6"/>
      <c r="D95" s="38"/>
      <c r="E95" s="25"/>
      <c r="F95" s="6"/>
      <c r="G95" s="25"/>
      <c r="H95" s="6"/>
      <c r="I95" s="25"/>
      <c r="J95" s="6"/>
      <c r="K95" s="25"/>
      <c r="L95" s="4"/>
      <c r="M95" s="54"/>
    </row>
    <row r="96" spans="1:13" s="3" customFormat="1" x14ac:dyDescent="0.3">
      <c r="A96" s="4"/>
      <c r="B96" s="4"/>
      <c r="C96" s="6"/>
      <c r="D96" s="38"/>
      <c r="E96" s="25"/>
      <c r="F96" s="6"/>
      <c r="G96" s="25"/>
      <c r="H96" s="6"/>
      <c r="I96" s="25"/>
      <c r="J96" s="6"/>
      <c r="K96" s="25"/>
      <c r="L96" s="4"/>
      <c r="M96" s="54"/>
    </row>
    <row r="97" spans="1:13" s="3" customFormat="1" x14ac:dyDescent="0.3">
      <c r="A97" s="4"/>
      <c r="B97" s="4"/>
      <c r="C97" s="6"/>
      <c r="D97" s="38"/>
      <c r="E97" s="25"/>
      <c r="F97" s="6"/>
      <c r="G97" s="25"/>
      <c r="H97" s="6"/>
      <c r="I97" s="25"/>
      <c r="J97" s="6"/>
      <c r="K97" s="25"/>
      <c r="L97" s="4"/>
      <c r="M97" s="54"/>
    </row>
    <row r="98" spans="1:13" s="3" customFormat="1" x14ac:dyDescent="0.3">
      <c r="A98" s="4"/>
      <c r="B98" s="4"/>
      <c r="C98" s="6"/>
      <c r="D98" s="38"/>
      <c r="E98" s="25"/>
      <c r="F98" s="6"/>
      <c r="G98" s="25"/>
      <c r="H98" s="6"/>
      <c r="I98" s="25"/>
      <c r="J98" s="6"/>
      <c r="K98" s="25"/>
      <c r="L98" s="4"/>
      <c r="M98" s="54"/>
    </row>
    <row r="99" spans="1:13" s="3" customFormat="1" x14ac:dyDescent="0.3">
      <c r="A99" s="4"/>
      <c r="B99" s="4"/>
      <c r="C99" s="6"/>
      <c r="D99" s="38"/>
      <c r="E99" s="25"/>
      <c r="F99" s="6"/>
      <c r="G99" s="25"/>
      <c r="H99" s="6"/>
      <c r="I99" s="25"/>
      <c r="J99" s="6"/>
      <c r="K99" s="25"/>
      <c r="L99" s="4"/>
      <c r="M99" s="54"/>
    </row>
    <row r="100" spans="1:13" s="3" customFormat="1" x14ac:dyDescent="0.3">
      <c r="A100" s="4"/>
      <c r="B100" s="4"/>
      <c r="C100" s="6"/>
      <c r="D100" s="38"/>
      <c r="E100" s="25"/>
      <c r="F100" s="6"/>
      <c r="G100" s="25"/>
      <c r="H100" s="6"/>
      <c r="I100" s="25"/>
      <c r="J100" s="6"/>
      <c r="K100" s="25"/>
      <c r="L100" s="4"/>
      <c r="M100" s="54"/>
    </row>
    <row r="101" spans="1:13" s="3" customFormat="1" x14ac:dyDescent="0.3">
      <c r="A101" s="4"/>
      <c r="B101" s="4"/>
      <c r="C101" s="6"/>
      <c r="D101" s="38"/>
      <c r="E101" s="25"/>
      <c r="F101" s="6"/>
      <c r="G101" s="25"/>
      <c r="H101" s="6"/>
      <c r="I101" s="25"/>
      <c r="J101" s="6"/>
      <c r="K101" s="25"/>
      <c r="L101" s="4"/>
      <c r="M101" s="54"/>
    </row>
    <row r="102" spans="1:13" s="3" customFormat="1" x14ac:dyDescent="0.3">
      <c r="A102" s="4"/>
      <c r="B102" s="4"/>
      <c r="C102" s="6"/>
      <c r="D102" s="38"/>
      <c r="E102" s="25"/>
      <c r="F102" s="6"/>
      <c r="G102" s="25"/>
      <c r="H102" s="6"/>
      <c r="I102" s="25"/>
      <c r="J102" s="6"/>
      <c r="K102" s="25"/>
      <c r="L102" s="4"/>
      <c r="M102" s="54"/>
    </row>
    <row r="103" spans="1:13" s="3" customFormat="1" x14ac:dyDescent="0.3">
      <c r="A103" s="4"/>
      <c r="B103" s="4"/>
      <c r="C103" s="6"/>
      <c r="D103" s="38"/>
      <c r="E103" s="25"/>
      <c r="F103" s="6"/>
      <c r="G103" s="25"/>
      <c r="H103" s="6"/>
      <c r="I103" s="25"/>
      <c r="J103" s="6"/>
      <c r="K103" s="25"/>
      <c r="L103" s="4"/>
      <c r="M103" s="54"/>
    </row>
    <row r="104" spans="1:13" s="3" customFormat="1" x14ac:dyDescent="0.3">
      <c r="A104" s="4"/>
      <c r="B104" s="4"/>
      <c r="C104" s="6"/>
      <c r="D104" s="38"/>
      <c r="E104" s="25"/>
      <c r="F104" s="6"/>
      <c r="G104" s="25"/>
      <c r="H104" s="6"/>
      <c r="I104" s="25"/>
      <c r="J104" s="6"/>
      <c r="K104" s="25"/>
      <c r="L104" s="4"/>
      <c r="M104" s="54"/>
    </row>
  </sheetData>
  <mergeCells count="10">
    <mergeCell ref="H3:J3"/>
    <mergeCell ref="J75:K75"/>
    <mergeCell ref="J74:K74"/>
    <mergeCell ref="A9:K9"/>
    <mergeCell ref="A10:A11"/>
    <mergeCell ref="B10:B11"/>
    <mergeCell ref="E10:E11"/>
    <mergeCell ref="G10:G11"/>
    <mergeCell ref="I10:I11"/>
    <mergeCell ref="K10:K11"/>
  </mergeCells>
  <pageMargins left="0.98425196850393704" right="0.39370078740157483" top="0.78740157480314965" bottom="0.78740157480314965" header="0.51181102362204722" footer="0.51181102362204722"/>
  <pageSetup paperSize="9" scale="45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 2027-2029</vt:lpstr>
      <vt:lpstr>'прогноз 2027-2029'!Область_печати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EAvershina</dc:creator>
  <cp:lastModifiedBy>Хмелькова</cp:lastModifiedBy>
  <cp:lastPrinted>2026-09-17T10:29:40Z</cp:lastPrinted>
  <dcterms:created xsi:type="dcterms:W3CDTF">2015-07-21T06:55:31Z</dcterms:created>
  <dcterms:modified xsi:type="dcterms:W3CDTF">2026-09-23T11:21:03Z</dcterms:modified>
</cp:coreProperties>
</file>